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945188\AppData\Local\Microsoft\Windows\INetCache\Content.Outlook\WPGFXOZL\"/>
    </mc:Choice>
  </mc:AlternateContent>
  <xr:revisionPtr revIDLastSave="0" documentId="13_ncr:1_{D75933FB-7A5D-421E-BDD9-3A687B679353}" xr6:coauthVersionLast="47" xr6:coauthVersionMax="47" xr10:uidLastSave="{00000000-0000-0000-0000-000000000000}"/>
  <bookViews>
    <workbookView xWindow="-110" yWindow="-110" windowWidth="19420" windowHeight="10420" xr2:uid="{67DC1871-5325-42B4-A9B6-12C4E144C16B}"/>
  </bookViews>
  <sheets>
    <sheet name="PnL" sheetId="1" r:id="rId1"/>
    <sheet name="Ops KPIS" sheetId="2" r:id="rId2"/>
    <sheet name="BS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5" i="1" l="1"/>
  <c r="AP24" i="1"/>
  <c r="AD24" i="1"/>
  <c r="AD25" i="1"/>
  <c r="AC25" i="1"/>
  <c r="AC24" i="1"/>
  <c r="V50" i="4"/>
  <c r="U50" i="4"/>
  <c r="N46" i="4"/>
  <c r="N50" i="4" s="1"/>
  <c r="M46" i="4"/>
  <c r="M50" i="4" s="1"/>
  <c r="L46" i="4"/>
  <c r="L50" i="4" s="1"/>
  <c r="F46" i="4"/>
  <c r="F50" i="4" s="1"/>
  <c r="E46" i="4"/>
  <c r="E50" i="4" s="1"/>
  <c r="D46" i="4"/>
  <c r="D50" i="4" s="1"/>
  <c r="V44" i="4"/>
  <c r="U44" i="4"/>
  <c r="S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T40" i="4"/>
  <c r="T44" i="4" s="1"/>
  <c r="V35" i="4"/>
  <c r="U35" i="4"/>
  <c r="T35" i="4"/>
  <c r="Q35" i="4"/>
  <c r="M35" i="4"/>
  <c r="L35" i="4"/>
  <c r="K35" i="4"/>
  <c r="J35" i="4"/>
  <c r="I35" i="4"/>
  <c r="H35" i="4"/>
  <c r="G35" i="4"/>
  <c r="F35" i="4"/>
  <c r="E35" i="4"/>
  <c r="D35" i="4"/>
  <c r="C35" i="4"/>
  <c r="B35" i="4"/>
  <c r="S27" i="4"/>
  <c r="S35" i="4" s="1"/>
  <c r="P24" i="4"/>
  <c r="P46" i="4" s="1"/>
  <c r="P50" i="4" s="1"/>
  <c r="O24" i="4"/>
  <c r="O46" i="4" s="1"/>
  <c r="O50" i="4" s="1"/>
  <c r="N24" i="4"/>
  <c r="M24" i="4"/>
  <c r="L24" i="4"/>
  <c r="K24" i="4"/>
  <c r="K46" i="4" s="1"/>
  <c r="K50" i="4" s="1"/>
  <c r="J24" i="4"/>
  <c r="J46" i="4" s="1"/>
  <c r="J50" i="4" s="1"/>
  <c r="I24" i="4"/>
  <c r="I46" i="4" s="1"/>
  <c r="I50" i="4" s="1"/>
  <c r="H24" i="4"/>
  <c r="H46" i="4" s="1"/>
  <c r="H50" i="4" s="1"/>
  <c r="G24" i="4"/>
  <c r="G46" i="4" s="1"/>
  <c r="G50" i="4" s="1"/>
  <c r="F24" i="4"/>
  <c r="E24" i="4"/>
  <c r="D24" i="4"/>
  <c r="C24" i="4"/>
  <c r="C46" i="4" s="1"/>
  <c r="C50" i="4" s="1"/>
  <c r="B24" i="4"/>
  <c r="B46" i="4" s="1"/>
  <c r="B50" i="4" s="1"/>
  <c r="V18" i="4"/>
  <c r="V24" i="4" s="1"/>
  <c r="U18" i="4"/>
  <c r="U24" i="4" s="1"/>
  <c r="T18" i="4"/>
  <c r="T24" i="4" s="1"/>
  <c r="T46" i="4" s="1"/>
  <c r="T50" i="4" s="1"/>
  <c r="T13" i="4"/>
  <c r="Q13" i="4"/>
  <c r="V10" i="4"/>
  <c r="T10" i="4"/>
  <c r="S10" i="4"/>
  <c r="S18" i="4" s="1"/>
  <c r="S24" i="4" s="1"/>
  <c r="S46" i="4" s="1"/>
  <c r="S50" i="4" s="1"/>
  <c r="Q10" i="4"/>
  <c r="Q18" i="4" s="1"/>
  <c r="Q24" i="4" s="1"/>
  <c r="Q46" i="4" s="1"/>
  <c r="Q50" i="4" s="1"/>
  <c r="Q7" i="4"/>
  <c r="J52" i="3"/>
  <c r="I52" i="3"/>
  <c r="H52" i="3"/>
  <c r="E52" i="3"/>
  <c r="G51" i="3"/>
  <c r="G52" i="3" s="1"/>
  <c r="J45" i="3"/>
  <c r="J54" i="3" s="1"/>
  <c r="I45" i="3"/>
  <c r="I54" i="3" s="1"/>
  <c r="J44" i="3"/>
  <c r="I44" i="3"/>
  <c r="G44" i="3"/>
  <c r="E44" i="3"/>
  <c r="H38" i="3"/>
  <c r="H44" i="3" s="1"/>
  <c r="G38" i="3"/>
  <c r="E38" i="3"/>
  <c r="J35" i="3"/>
  <c r="I35" i="3"/>
  <c r="H35" i="3"/>
  <c r="G35" i="3"/>
  <c r="G45" i="3" s="1"/>
  <c r="E35" i="3"/>
  <c r="E45" i="3" s="1"/>
  <c r="E54" i="3" s="1"/>
  <c r="D35" i="3"/>
  <c r="D45" i="3" s="1"/>
  <c r="C35" i="3"/>
  <c r="B35" i="3"/>
  <c r="H25" i="3"/>
  <c r="J24" i="3"/>
  <c r="I24" i="3"/>
  <c r="H24" i="3"/>
  <c r="G24" i="3"/>
  <c r="D24" i="3"/>
  <c r="E19" i="3"/>
  <c r="E24" i="3" s="1"/>
  <c r="J15" i="3"/>
  <c r="J25" i="3" s="1"/>
  <c r="I15" i="3"/>
  <c r="I25" i="3" s="1"/>
  <c r="H15" i="3"/>
  <c r="G9" i="3"/>
  <c r="G15" i="3" s="1"/>
  <c r="G25" i="3" s="1"/>
  <c r="E9" i="3"/>
  <c r="E6" i="3"/>
  <c r="E15" i="3" s="1"/>
  <c r="E25" i="3" l="1"/>
  <c r="H45" i="3"/>
  <c r="H54" i="3" s="1"/>
  <c r="G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Nurul-huda Binti Chik</author>
  </authors>
  <commentList>
    <comment ref="R23" authorId="0" shapeId="0" xr:uid="{2855B659-F3D9-457E-AF64-1AC1AB93A14A}">
      <text>
        <r>
          <rPr>
            <sz val="11"/>
            <color theme="1"/>
            <rFont val="Calibri"/>
            <family val="2"/>
            <scheme val="minor"/>
          </rPr>
          <t>Nurul-huda Binti Chik:
ARC = 34.5%</t>
        </r>
      </text>
    </comment>
  </commentList>
</comments>
</file>

<file path=xl/sharedStrings.xml><?xml version="1.0" encoding="utf-8"?>
<sst xmlns="http://schemas.openxmlformats.org/spreadsheetml/2006/main" count="350" uniqueCount="203">
  <si>
    <t>Digi.com Berhad</t>
  </si>
  <si>
    <t>CelcomDigi</t>
  </si>
  <si>
    <t>Income Statement (RM'm)</t>
  </si>
  <si>
    <t>1Q2019</t>
  </si>
  <si>
    <t>2Q2019</t>
  </si>
  <si>
    <t>3Q2019</t>
  </si>
  <si>
    <t>4Q2019</t>
  </si>
  <si>
    <t>1Q2020</t>
  </si>
  <si>
    <t>2Q2020</t>
  </si>
  <si>
    <t>3Q2020</t>
  </si>
  <si>
    <t>4Q2020</t>
  </si>
  <si>
    <t>1Q2021</t>
  </si>
  <si>
    <t>2Q2021</t>
  </si>
  <si>
    <t>3Q2021</t>
  </si>
  <si>
    <t>4Q2021</t>
  </si>
  <si>
    <t>1Q2022</t>
  </si>
  <si>
    <t>2Q2022</t>
  </si>
  <si>
    <t>3Q2022</t>
  </si>
  <si>
    <t>4Q2022</t>
  </si>
  <si>
    <t>FY2021</t>
  </si>
  <si>
    <t>FY2022</t>
  </si>
  <si>
    <t>1Q2023</t>
  </si>
  <si>
    <t>2Q2023</t>
  </si>
  <si>
    <t>3Q2023</t>
  </si>
  <si>
    <t>4Q2023</t>
  </si>
  <si>
    <t>Q-Q %</t>
  </si>
  <si>
    <t>Y-Y %</t>
  </si>
  <si>
    <t>1H2022</t>
  </si>
  <si>
    <t>1H2023</t>
  </si>
  <si>
    <t>YTD %</t>
  </si>
  <si>
    <t>9M2022</t>
  </si>
  <si>
    <t>9M2023</t>
  </si>
  <si>
    <t>FY2023</t>
  </si>
  <si>
    <t>Postpaid</t>
  </si>
  <si>
    <t>Prepaid</t>
  </si>
  <si>
    <t>Wholesale &amp; Others</t>
  </si>
  <si>
    <t> </t>
  </si>
  <si>
    <t xml:space="preserve">Home Fibre </t>
  </si>
  <si>
    <t>Service revenue</t>
  </si>
  <si>
    <t>Devices and other revenue</t>
  </si>
  <si>
    <t>Total revenue</t>
  </si>
  <si>
    <t>Cost of goods and services (COGS)</t>
  </si>
  <si>
    <t>Cost of materials</t>
  </si>
  <si>
    <t>Traffic charges</t>
  </si>
  <si>
    <t>Gross profit</t>
  </si>
  <si>
    <t>GP margin</t>
  </si>
  <si>
    <t>pp</t>
  </si>
  <si>
    <t>Operating expenditures (OPEX)</t>
  </si>
  <si>
    <t xml:space="preserve">Sales &amp; marketing </t>
  </si>
  <si>
    <t xml:space="preserve">Staff costs </t>
  </si>
  <si>
    <t xml:space="preserve">Operations &amp; maintenance </t>
  </si>
  <si>
    <t xml:space="preserve">USP fund and license fees </t>
  </si>
  <si>
    <t>Other expenses (incl. other incomes)</t>
  </si>
  <si>
    <t>Credit loss allowance</t>
  </si>
  <si>
    <t>EBITDA</t>
  </si>
  <si>
    <t>EBITDA margin</t>
  </si>
  <si>
    <t>Normalised EBITDA excl. cost one-offs</t>
  </si>
  <si>
    <t>intentionally left blank</t>
  </si>
  <si>
    <t>Normalised EBITDA margin</t>
  </si>
  <si>
    <t>Depreciation, amortisation and impairment</t>
  </si>
  <si>
    <t xml:space="preserve">Other items </t>
  </si>
  <si>
    <t>Profits before interests and tax (PBIT)</t>
  </si>
  <si>
    <t>Operating model transition cost</t>
  </si>
  <si>
    <t xml:space="preserve">                      -  </t>
  </si>
  <si>
    <t xml:space="preserve">Net finance costs </t>
  </si>
  <si>
    <t>Share of JV/Associates</t>
  </si>
  <si>
    <t>Profit before tax (PBT)</t>
  </si>
  <si>
    <t>Taxation + Zakat</t>
  </si>
  <si>
    <t>Profit after tax (PAT)</t>
  </si>
  <si>
    <t>PAT margin</t>
  </si>
  <si>
    <t>Normalised profit after tax (PAT)</t>
  </si>
  <si>
    <t>Normalised PAT margin</t>
  </si>
  <si>
    <t xml:space="preserve">Capex </t>
  </si>
  <si>
    <t xml:space="preserve">Capex / Revenue % </t>
  </si>
  <si>
    <t xml:space="preserve">Operations cash flow </t>
  </si>
  <si>
    <t>Key Financial Ratios</t>
  </si>
  <si>
    <t>Earnings per share (sen)</t>
  </si>
  <si>
    <t xml:space="preserve">Dividend per share (sen) </t>
  </si>
  <si>
    <t>n/a</t>
  </si>
  <si>
    <t>Operations cash flow margin (%)</t>
  </si>
  <si>
    <t xml:space="preserve">Net debt to EBITDA (times) </t>
  </si>
  <si>
    <t>For meaningful analysis of the underlying business performance, 1Q2022 onwards were adjusted as comparatives where:</t>
  </si>
  <si>
    <t xml:space="preserve">Merger is assumed effective since 1 Jan 2022; and </t>
  </si>
  <si>
    <t>Exclude merger-related costs and accounting adjustments to harmonise accounting policies and estimates</t>
  </si>
  <si>
    <t>Reclassified Enterprise revenue to other service revenue</t>
  </si>
  <si>
    <t>Other Information (pre-merger)</t>
  </si>
  <si>
    <t xml:space="preserve">Prepaid </t>
  </si>
  <si>
    <t>Digital revenue</t>
  </si>
  <si>
    <t>Celcom</t>
  </si>
  <si>
    <t>CelcomDigi (CDB)</t>
  </si>
  <si>
    <t>Operational Statistics</t>
  </si>
  <si>
    <t>4Q20223</t>
  </si>
  <si>
    <t>Q-Q</t>
  </si>
  <si>
    <t>Y-Y</t>
  </si>
  <si>
    <t>Postpaid Mobile ('000)</t>
  </si>
  <si>
    <t>Prepaid ('000)</t>
  </si>
  <si>
    <t>Fibre ('000)</t>
  </si>
  <si>
    <t>Total subscribers ('000)</t>
  </si>
  <si>
    <t xml:space="preserve">Net Adds </t>
  </si>
  <si>
    <t>Home &amp; Fibre ('000)</t>
  </si>
  <si>
    <t>Postpaid Mobile ARPU (RM)</t>
  </si>
  <si>
    <t>Prepaid ARPU (RM)</t>
  </si>
  <si>
    <t>Blended Mobile ARPU (RM)</t>
  </si>
  <si>
    <t>Fibre (RM)</t>
  </si>
  <si>
    <t>Blended ARPU (RM)</t>
  </si>
  <si>
    <t xml:space="preserve">Internet Drivers </t>
  </si>
  <si>
    <t>Smartphone penetration rate (%)</t>
  </si>
  <si>
    <t xml:space="preserve">Monthly average data per user (GB) </t>
  </si>
  <si>
    <t>Digi / Celcom - Population Coverage (%)</t>
  </si>
  <si>
    <t xml:space="preserve">4G (LTE) </t>
  </si>
  <si>
    <t>4G Plus (LTE-A)</t>
  </si>
  <si>
    <t>Balance Sheet (RM'm)</t>
  </si>
  <si>
    <t>Period ended</t>
  </si>
  <si>
    <t>31 Jun 2022</t>
  </si>
  <si>
    <t>31 Jun 2023</t>
  </si>
  <si>
    <t>Non-current assets</t>
  </si>
  <si>
    <t>Property, plant and equipment</t>
  </si>
  <si>
    <t>Intangible assets</t>
  </si>
  <si>
    <t>Right-of-use assets</t>
  </si>
  <si>
    <t>Investment in an associate</t>
  </si>
  <si>
    <t>Other investments</t>
  </si>
  <si>
    <t>Trade and other receivables</t>
  </si>
  <si>
    <t>Contract costs</t>
  </si>
  <si>
    <t>Contract assets</t>
  </si>
  <si>
    <t>Other asset</t>
  </si>
  <si>
    <t>Derivative financial instruments</t>
  </si>
  <si>
    <t>Deferred tax assets</t>
  </si>
  <si>
    <t>Current assets</t>
  </si>
  <si>
    <t>Inventories</t>
  </si>
  <si>
    <t>Tax recoverable</t>
  </si>
  <si>
    <t>Cash and short-term deposits</t>
  </si>
  <si>
    <t>TOTAL ASSETS</t>
  </si>
  <si>
    <t>Non-current liabilities</t>
  </si>
  <si>
    <t>Trade and other payables</t>
  </si>
  <si>
    <t>Loans and borrowings</t>
  </si>
  <si>
    <t>Deferred tax liabilities</t>
  </si>
  <si>
    <t>Contract liabilities</t>
  </si>
  <si>
    <t>Other liabilities</t>
  </si>
  <si>
    <t>Current liabilities</t>
  </si>
  <si>
    <t>-</t>
  </si>
  <si>
    <t>Tax payable</t>
  </si>
  <si>
    <t>Total liabilities</t>
  </si>
  <si>
    <t>Equity</t>
  </si>
  <si>
    <t>Share capital</t>
  </si>
  <si>
    <t>Share premium</t>
  </si>
  <si>
    <t>Share based payment reserve</t>
  </si>
  <si>
    <t>Accumulated losses</t>
  </si>
  <si>
    <t>Total equity - attributable to owners of the parent</t>
  </si>
  <si>
    <t xml:space="preserve">Non-controlling interests (“NCI”) </t>
  </si>
  <si>
    <t>TOTAL EQUITY AND LIABILITIES</t>
  </si>
  <si>
    <t>Note: There will be some rounding differences</t>
  </si>
  <si>
    <t>Condensed Cumulative Consolidated Statement of Cash Flows (in RM'm)</t>
  </si>
  <si>
    <t>FY2019</t>
  </si>
  <si>
    <t>FY2020</t>
  </si>
  <si>
    <t>Period ended (YTD)</t>
  </si>
  <si>
    <t>31 MAR 2020</t>
  </si>
  <si>
    <t>30 JUN 2020</t>
  </si>
  <si>
    <t>31 MAR 2021</t>
  </si>
  <si>
    <t>30 JUN 2021</t>
  </si>
  <si>
    <t>31 SEP  2021</t>
  </si>
  <si>
    <t>Cash flows from operating activities</t>
  </si>
  <si>
    <t>Profit before tax</t>
  </si>
  <si>
    <t>Adjustments for:</t>
  </si>
  <si>
    <t>Non-cash items</t>
  </si>
  <si>
    <t>Finance costs</t>
  </si>
  <si>
    <t>Interest income</t>
  </si>
  <si>
    <t>Operating cash flow before working capital changes</t>
  </si>
  <si>
    <t>Changes in working capital:</t>
  </si>
  <si>
    <t>Net change in current assets</t>
  </si>
  <si>
    <t>Net change in contract assets</t>
  </si>
  <si>
    <t>Net change in contract costs</t>
  </si>
  <si>
    <t>Net change in current liabilities</t>
  </si>
  <si>
    <t>Net change in contract liabilities</t>
  </si>
  <si>
    <t>Cash generated from operations</t>
  </si>
  <si>
    <t>Advanced payment for bandwidth</t>
  </si>
  <si>
    <t xml:space="preserve">                         -  </t>
  </si>
  <si>
    <t>Government grant received</t>
  </si>
  <si>
    <t>Payments for provisions</t>
  </si>
  <si>
    <t>Taxes paid (net of refund)</t>
  </si>
  <si>
    <t xml:space="preserve">Net cash generated from operating activities </t>
  </si>
  <si>
    <t>Cash flows from investing activities</t>
  </si>
  <si>
    <t>Purchase of property, plant and equipment and intangible assets</t>
  </si>
  <si>
    <t>Interest received</t>
  </si>
  <si>
    <t>Prepayment for spectrum assignment</t>
  </si>
  <si>
    <t>Acquisition of a subsidiary, net of cash acquired</t>
  </si>
  <si>
    <t>Additional consideration for acquisition of a subsidiary</t>
  </si>
  <si>
    <t>Placement in deposits maturing more than three (3) months</t>
  </si>
  <si>
    <t>Proceeds from disposal of property, plant and equipment</t>
  </si>
  <si>
    <t>Proceeds from disposal of other investment</t>
  </si>
  <si>
    <t>Net cash used in investing activities</t>
  </si>
  <si>
    <t>Cash flows from financing activities</t>
  </si>
  <si>
    <t>Drawdowns of loans and borrowings</t>
  </si>
  <si>
    <t>Repayments of loans and borrowings</t>
  </si>
  <si>
    <t>Payment of lease liabilities</t>
  </si>
  <si>
    <t>Interest paid</t>
  </si>
  <si>
    <t>Dividends paid</t>
  </si>
  <si>
    <t>Dividends paid to NCI</t>
  </si>
  <si>
    <t>Net cash used in financing activities</t>
  </si>
  <si>
    <t>Net increase in cash and cash equivalents</t>
  </si>
  <si>
    <t>Effect of exchange rate changes on cash and cash equivalents</t>
  </si>
  <si>
    <t>Net increase in restricted cash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</si>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</sst>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_(* #,##0.0_);_(* \(#,##0.0\);_(* &quot;-&quot;?_);_(@_)"/>
    <numFmt numFmtId="169" formatCode="_(* #,##0.0,,_);_(* \(#,##0.0,,\);_(* &quot;-&quot;??_);_(@_)"/>
    <numFmt numFmtId="170" formatCode="dd\ mmm\ yyyy"/>
    <numFmt numFmtId="171" formatCode="[$-409]d\-mmm\-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sz val="12"/>
      <color rgb="FF0070C0"/>
      <name val="Calibri"/>
      <family val="2"/>
    </font>
    <font>
      <i/>
      <sz val="12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  <scheme val="minor"/>
    </font>
    <font>
      <i/>
      <sz val="12"/>
      <color rgb="FF0070C0"/>
      <name val="Calibri"/>
      <family val="2"/>
    </font>
    <font>
      <i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</font>
    <font>
      <b/>
      <i/>
      <sz val="12"/>
      <color rgb="FF000000"/>
      <name val="Calibri"/>
      <family val="2"/>
    </font>
    <font>
      <b/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Calibri"/>
      <family val="2"/>
    </font>
    <font>
      <i/>
      <sz val="12"/>
      <color rgb="FF000000"/>
      <name val="Calibri"/>
      <family val="2"/>
      <scheme val="minor"/>
    </font>
    <font>
      <i/>
      <sz val="12"/>
      <color rgb="FFFF0000"/>
      <name val="Calibri"/>
      <family val="2"/>
    </font>
    <font>
      <sz val="12"/>
      <color rgb="FFFF0000"/>
      <name val="Calibri"/>
      <family val="2"/>
      <scheme val="minor"/>
    </font>
    <font>
      <sz val="8"/>
      <color rgb="FF000000"/>
      <name val="Montserrat"/>
    </font>
    <font>
      <sz val="12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36" fillId="0" borderId="0"/>
    <xf numFmtId="43" fontId="37" fillId="0" borderId="0" applyFont="0" applyFill="0" applyBorder="0" applyAlignment="0" applyProtection="0"/>
  </cellStyleXfs>
  <cellXfs count="703">
    <xf numFmtId="0" fontId="0" fillId="0" borderId="0" xfId="0"/>
    <xf numFmtId="0" fontId="2" fillId="2" borderId="0" xfId="0" applyFont="1" applyFill="1"/>
    <xf numFmtId="0" fontId="4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4" fontId="4" fillId="5" borderId="3" xfId="1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164" fontId="4" fillId="5" borderId="5" xfId="1" applyNumberFormat="1" applyFont="1" applyFill="1" applyBorder="1" applyAlignment="1">
      <alignment horizontal="center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center" vertical="center" wrapText="1"/>
    </xf>
    <xf numFmtId="165" fontId="4" fillId="5" borderId="5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left" indent="1"/>
    </xf>
    <xf numFmtId="164" fontId="2" fillId="2" borderId="0" xfId="1" applyNumberFormat="1" applyFont="1" applyFill="1" applyBorder="1"/>
    <xf numFmtId="164" fontId="2" fillId="2" borderId="9" xfId="1" applyNumberFormat="1" applyFont="1" applyFill="1" applyBorder="1"/>
    <xf numFmtId="0" fontId="5" fillId="6" borderId="0" xfId="0" applyFont="1" applyFill="1"/>
    <xf numFmtId="164" fontId="2" fillId="6" borderId="9" xfId="1" applyNumberFormat="1" applyFont="1" applyFill="1" applyBorder="1"/>
    <xf numFmtId="164" fontId="5" fillId="6" borderId="2" xfId="0" applyNumberFormat="1" applyFont="1" applyFill="1" applyBorder="1"/>
    <xf numFmtId="165" fontId="6" fillId="7" borderId="0" xfId="0" applyNumberFormat="1" applyFont="1" applyFill="1"/>
    <xf numFmtId="164" fontId="3" fillId="2" borderId="10" xfId="1" applyNumberFormat="1" applyFont="1" applyFill="1" applyBorder="1"/>
    <xf numFmtId="164" fontId="2" fillId="2" borderId="11" xfId="1" applyNumberFormat="1" applyFont="1" applyFill="1" applyBorder="1"/>
    <xf numFmtId="164" fontId="5" fillId="6" borderId="11" xfId="1" applyNumberFormat="1" applyFont="1" applyFill="1" applyBorder="1"/>
    <xf numFmtId="164" fontId="5" fillId="2" borderId="11" xfId="1" applyNumberFormat="1" applyFont="1" applyFill="1" applyBorder="1"/>
    <xf numFmtId="164" fontId="5" fillId="8" borderId="11" xfId="1" applyNumberFormat="1" applyFont="1" applyFill="1" applyBorder="1"/>
    <xf numFmtId="165" fontId="6" fillId="9" borderId="11" xfId="0" applyNumberFormat="1" applyFont="1" applyFill="1" applyBorder="1"/>
    <xf numFmtId="164" fontId="2" fillId="2" borderId="0" xfId="1" applyNumberFormat="1" applyFont="1" applyFill="1"/>
    <xf numFmtId="3" fontId="5" fillId="2" borderId="12" xfId="0" applyNumberFormat="1" applyFont="1" applyFill="1" applyBorder="1"/>
    <xf numFmtId="3" fontId="5" fillId="10" borderId="12" xfId="0" applyNumberFormat="1" applyFont="1" applyFill="1" applyBorder="1"/>
    <xf numFmtId="165" fontId="6" fillId="9" borderId="13" xfId="0" applyNumberFormat="1" applyFont="1" applyFill="1" applyBorder="1"/>
    <xf numFmtId="165" fontId="6" fillId="9" borderId="0" xfId="0" applyNumberFormat="1" applyFont="1" applyFill="1"/>
    <xf numFmtId="0" fontId="2" fillId="6" borderId="8" xfId="0" applyFont="1" applyFill="1" applyBorder="1" applyAlignment="1">
      <alignment horizontal="left" indent="1"/>
    </xf>
    <xf numFmtId="164" fontId="2" fillId="2" borderId="14" xfId="1" applyNumberFormat="1" applyFont="1" applyFill="1" applyBorder="1"/>
    <xf numFmtId="0" fontId="5" fillId="6" borderId="8" xfId="0" applyFont="1" applyFill="1" applyBorder="1"/>
    <xf numFmtId="164" fontId="2" fillId="2" borderId="10" xfId="1" applyNumberFormat="1" applyFont="1" applyFill="1" applyBorder="1"/>
    <xf numFmtId="3" fontId="7" fillId="2" borderId="12" xfId="0" applyNumberFormat="1" applyFont="1" applyFill="1" applyBorder="1"/>
    <xf numFmtId="3" fontId="7" fillId="10" borderId="12" xfId="0" applyNumberFormat="1" applyFont="1" applyFill="1" applyBorder="1"/>
    <xf numFmtId="165" fontId="6" fillId="9" borderId="13" xfId="2" applyNumberFormat="1" applyFont="1" applyFill="1" applyBorder="1"/>
    <xf numFmtId="3" fontId="8" fillId="2" borderId="12" xfId="0" applyNumberFormat="1" applyFont="1" applyFill="1" applyBorder="1"/>
    <xf numFmtId="3" fontId="8" fillId="10" borderId="12" xfId="0" applyNumberFormat="1" applyFont="1" applyFill="1" applyBorder="1"/>
    <xf numFmtId="3" fontId="9" fillId="2" borderId="12" xfId="0" applyNumberFormat="1" applyFont="1" applyFill="1" applyBorder="1"/>
    <xf numFmtId="164" fontId="5" fillId="10" borderId="11" xfId="1" applyNumberFormat="1" applyFont="1" applyFill="1" applyBorder="1"/>
    <xf numFmtId="0" fontId="3" fillId="2" borderId="6" xfId="0" applyFont="1" applyFill="1" applyBorder="1"/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3" fontId="10" fillId="6" borderId="15" xfId="0" applyNumberFormat="1" applyFont="1" applyFill="1" applyBorder="1"/>
    <xf numFmtId="164" fontId="3" fillId="6" borderId="16" xfId="1" applyNumberFormat="1" applyFont="1" applyFill="1" applyBorder="1"/>
    <xf numFmtId="3" fontId="10" fillId="6" borderId="6" xfId="0" applyNumberFormat="1" applyFont="1" applyFill="1" applyBorder="1"/>
    <xf numFmtId="165" fontId="11" fillId="7" borderId="0" xfId="0" applyNumberFormat="1" applyFont="1" applyFill="1"/>
    <xf numFmtId="164" fontId="10" fillId="2" borderId="17" xfId="1" applyNumberFormat="1" applyFont="1" applyFill="1" applyBorder="1"/>
    <xf numFmtId="164" fontId="10" fillId="2" borderId="18" xfId="1" applyNumberFormat="1" applyFont="1" applyFill="1" applyBorder="1"/>
    <xf numFmtId="3" fontId="10" fillId="10" borderId="19" xfId="0" applyNumberFormat="1" applyFont="1" applyFill="1" applyBorder="1"/>
    <xf numFmtId="165" fontId="11" fillId="9" borderId="18" xfId="2" applyNumberFormat="1" applyFont="1" applyFill="1" applyBorder="1"/>
    <xf numFmtId="164" fontId="3" fillId="2" borderId="0" xfId="1" applyNumberFormat="1" applyFont="1" applyFill="1"/>
    <xf numFmtId="3" fontId="10" fillId="0" borderId="20" xfId="0" applyNumberFormat="1" applyFont="1" applyBorder="1"/>
    <xf numFmtId="3" fontId="10" fillId="10" borderId="20" xfId="0" applyNumberFormat="1" applyFont="1" applyFill="1" applyBorder="1"/>
    <xf numFmtId="165" fontId="11" fillId="9" borderId="7" xfId="2" applyNumberFormat="1" applyFont="1" applyFill="1" applyBorder="1"/>
    <xf numFmtId="165" fontId="11" fillId="9" borderId="0" xfId="2" applyNumberFormat="1" applyFont="1" applyFill="1" applyBorder="1"/>
    <xf numFmtId="3" fontId="10" fillId="2" borderId="20" xfId="0" applyNumberFormat="1" applyFont="1" applyFill="1" applyBorder="1"/>
    <xf numFmtId="164" fontId="5" fillId="2" borderId="10" xfId="1" applyNumberFormat="1" applyFont="1" applyFill="1" applyBorder="1"/>
    <xf numFmtId="3" fontId="12" fillId="10" borderId="14" xfId="0" applyNumberFormat="1" applyFont="1" applyFill="1" applyBorder="1"/>
    <xf numFmtId="165" fontId="6" fillId="9" borderId="11" xfId="2" applyNumberFormat="1" applyFont="1" applyFill="1" applyBorder="1"/>
    <xf numFmtId="3" fontId="7" fillId="0" borderId="12" xfId="0" applyNumberFormat="1" applyFont="1" applyBorder="1"/>
    <xf numFmtId="165" fontId="6" fillId="9" borderId="0" xfId="2" applyNumberFormat="1" applyFont="1" applyFill="1" applyBorder="1"/>
    <xf numFmtId="0" fontId="2" fillId="2" borderId="8" xfId="0" applyFont="1" applyFill="1" applyBorder="1"/>
    <xf numFmtId="164" fontId="2" fillId="6" borderId="0" xfId="1" applyNumberFormat="1" applyFont="1" applyFill="1"/>
    <xf numFmtId="164" fontId="2" fillId="6" borderId="8" xfId="1" applyNumberFormat="1" applyFont="1" applyFill="1" applyBorder="1"/>
    <xf numFmtId="164" fontId="2" fillId="8" borderId="11" xfId="1" applyNumberFormat="1" applyFont="1" applyFill="1" applyBorder="1"/>
    <xf numFmtId="164" fontId="13" fillId="0" borderId="21" xfId="0" applyNumberFormat="1" applyFont="1" applyBorder="1"/>
    <xf numFmtId="164" fontId="13" fillId="10" borderId="21" xfId="0" applyNumberFormat="1" applyFont="1" applyFill="1" applyBorder="1"/>
    <xf numFmtId="165" fontId="6" fillId="9" borderId="5" xfId="2" applyNumberFormat="1" applyFont="1" applyFill="1" applyBorder="1"/>
    <xf numFmtId="164" fontId="13" fillId="2" borderId="12" xfId="0" applyNumberFormat="1" applyFont="1" applyFill="1" applyBorder="1"/>
    <xf numFmtId="0" fontId="14" fillId="2" borderId="8" xfId="0" applyFont="1" applyFill="1" applyBorder="1" applyAlignment="1">
      <alignment horizontal="left" indent="1"/>
    </xf>
    <xf numFmtId="164" fontId="14" fillId="2" borderId="0" xfId="1" applyNumberFormat="1" applyFont="1" applyFill="1" applyBorder="1"/>
    <xf numFmtId="164" fontId="14" fillId="2" borderId="9" xfId="1" applyNumberFormat="1" applyFont="1" applyFill="1" applyBorder="1"/>
    <xf numFmtId="164" fontId="14" fillId="6" borderId="0" xfId="1" applyNumberFormat="1" applyFont="1" applyFill="1"/>
    <xf numFmtId="164" fontId="14" fillId="6" borderId="9" xfId="1" applyNumberFormat="1" applyFont="1" applyFill="1" applyBorder="1"/>
    <xf numFmtId="164" fontId="14" fillId="6" borderId="8" xfId="1" applyNumberFormat="1" applyFont="1" applyFill="1" applyBorder="1"/>
    <xf numFmtId="165" fontId="15" fillId="7" borderId="0" xfId="0" applyNumberFormat="1" applyFont="1" applyFill="1"/>
    <xf numFmtId="164" fontId="14" fillId="2" borderId="10" xfId="1" applyNumberFormat="1" applyFont="1" applyFill="1" applyBorder="1"/>
    <xf numFmtId="164" fontId="14" fillId="2" borderId="11" xfId="1" applyNumberFormat="1" applyFont="1" applyFill="1" applyBorder="1"/>
    <xf numFmtId="164" fontId="14" fillId="8" borderId="11" xfId="1" applyNumberFormat="1" applyFont="1" applyFill="1" applyBorder="1"/>
    <xf numFmtId="164" fontId="14" fillId="2" borderId="0" xfId="1" applyNumberFormat="1" applyFont="1" applyFill="1"/>
    <xf numFmtId="165" fontId="15" fillId="9" borderId="13" xfId="2" applyNumberFormat="1" applyFont="1" applyFill="1" applyBorder="1"/>
    <xf numFmtId="164" fontId="7" fillId="2" borderId="12" xfId="0" applyNumberFormat="1" applyFont="1" applyFill="1" applyBorder="1"/>
    <xf numFmtId="164" fontId="7" fillId="10" borderId="12" xfId="0" applyNumberFormat="1" applyFont="1" applyFill="1" applyBorder="1"/>
    <xf numFmtId="165" fontId="15" fillId="9" borderId="0" xfId="2" applyNumberFormat="1" applyFont="1" applyFill="1" applyBorder="1"/>
    <xf numFmtId="164" fontId="7" fillId="2" borderId="22" xfId="0" applyNumberFormat="1" applyFont="1" applyFill="1" applyBorder="1"/>
    <xf numFmtId="164" fontId="7" fillId="10" borderId="22" xfId="0" applyNumberFormat="1" applyFont="1" applyFill="1" applyBorder="1"/>
    <xf numFmtId="165" fontId="15" fillId="9" borderId="23" xfId="2" applyNumberFormat="1" applyFont="1" applyFill="1" applyBorder="1"/>
    <xf numFmtId="3" fontId="10" fillId="6" borderId="24" xfId="0" applyNumberFormat="1" applyFont="1" applyFill="1" applyBorder="1"/>
    <xf numFmtId="164" fontId="3" fillId="6" borderId="25" xfId="1" applyNumberFormat="1" applyFont="1" applyFill="1" applyBorder="1"/>
    <xf numFmtId="3" fontId="10" fillId="6" borderId="26" xfId="0" applyNumberFormat="1" applyFont="1" applyFill="1" applyBorder="1"/>
    <xf numFmtId="164" fontId="10" fillId="0" borderId="27" xfId="1" applyNumberFormat="1" applyFont="1" applyFill="1" applyBorder="1"/>
    <xf numFmtId="164" fontId="10" fillId="0" borderId="28" xfId="1" applyNumberFormat="1" applyFont="1" applyFill="1" applyBorder="1"/>
    <xf numFmtId="164" fontId="10" fillId="2" borderId="28" xfId="1" applyNumberFormat="1" applyFont="1" applyFill="1" applyBorder="1"/>
    <xf numFmtId="165" fontId="2" fillId="2" borderId="0" xfId="2" applyNumberFormat="1" applyFont="1" applyFill="1"/>
    <xf numFmtId="165" fontId="16" fillId="2" borderId="8" xfId="2" applyNumberFormat="1" applyFont="1" applyFill="1" applyBorder="1" applyAlignment="1">
      <alignment horizontal="left" vertical="center" wrapText="1" indent="1" readingOrder="1"/>
    </xf>
    <xf numFmtId="165" fontId="16" fillId="2" borderId="0" xfId="2" applyNumberFormat="1" applyFont="1" applyFill="1"/>
    <xf numFmtId="165" fontId="16" fillId="2" borderId="9" xfId="2" applyNumberFormat="1" applyFont="1" applyFill="1" applyBorder="1"/>
    <xf numFmtId="165" fontId="15" fillId="6" borderId="0" xfId="2" applyNumberFormat="1" applyFont="1" applyFill="1" applyBorder="1"/>
    <xf numFmtId="165" fontId="16" fillId="6" borderId="9" xfId="2" applyNumberFormat="1" applyFont="1" applyFill="1" applyBorder="1"/>
    <xf numFmtId="165" fontId="15" fillId="6" borderId="8" xfId="2" applyNumberFormat="1" applyFont="1" applyFill="1" applyBorder="1"/>
    <xf numFmtId="165" fontId="15" fillId="7" borderId="0" xfId="2" applyNumberFormat="1" applyFont="1" applyFill="1" applyBorder="1"/>
    <xf numFmtId="165" fontId="15" fillId="7" borderId="10" xfId="2" applyNumberFormat="1" applyFont="1" applyFill="1" applyBorder="1"/>
    <xf numFmtId="165" fontId="15" fillId="7" borderId="11" xfId="2" applyNumberFormat="1" applyFont="1" applyFill="1" applyBorder="1"/>
    <xf numFmtId="165" fontId="15" fillId="2" borderId="11" xfId="2" applyNumberFormat="1" applyFont="1" applyFill="1" applyBorder="1"/>
    <xf numFmtId="165" fontId="15" fillId="8" borderId="11" xfId="2" applyNumberFormat="1" applyFont="1" applyFill="1" applyBorder="1"/>
    <xf numFmtId="2" fontId="6" fillId="9" borderId="11" xfId="0" applyNumberFormat="1" applyFont="1" applyFill="1" applyBorder="1"/>
    <xf numFmtId="165" fontId="15" fillId="10" borderId="11" xfId="2" applyNumberFormat="1" applyFont="1" applyFill="1" applyBorder="1"/>
    <xf numFmtId="2" fontId="15" fillId="9" borderId="13" xfId="2" applyNumberFormat="1" applyFont="1" applyFill="1" applyBorder="1"/>
    <xf numFmtId="2" fontId="15" fillId="9" borderId="0" xfId="2" applyNumberFormat="1" applyFont="1" applyFill="1" applyBorder="1"/>
    <xf numFmtId="164" fontId="2" fillId="10" borderId="11" xfId="1" applyNumberFormat="1" applyFont="1" applyFill="1" applyBorder="1"/>
    <xf numFmtId="0" fontId="14" fillId="2" borderId="8" xfId="0" applyFont="1" applyFill="1" applyBorder="1" applyAlignment="1">
      <alignment horizontal="left" vertical="center" wrapText="1" indent="1" readingOrder="1"/>
    </xf>
    <xf numFmtId="164" fontId="2" fillId="6" borderId="11" xfId="1" applyNumberFormat="1" applyFont="1" applyFill="1" applyBorder="1"/>
    <xf numFmtId="164" fontId="17" fillId="2" borderId="11" xfId="1" applyNumberFormat="1" applyFont="1" applyFill="1" applyBorder="1"/>
    <xf numFmtId="164" fontId="17" fillId="8" borderId="11" xfId="1" applyNumberFormat="1" applyFont="1" applyFill="1" applyBorder="1"/>
    <xf numFmtId="0" fontId="14" fillId="0" borderId="8" xfId="0" applyFont="1" applyBorder="1" applyAlignment="1">
      <alignment horizontal="left" vertical="center" wrapText="1" indent="1" readingOrder="1"/>
    </xf>
    <xf numFmtId="164" fontId="14" fillId="2" borderId="1" xfId="1" applyNumberFormat="1" applyFont="1" applyFill="1" applyBorder="1"/>
    <xf numFmtId="164" fontId="14" fillId="2" borderId="29" xfId="1" applyNumberFormat="1" applyFont="1" applyFill="1" applyBorder="1"/>
    <xf numFmtId="164" fontId="2" fillId="6" borderId="30" xfId="1" applyNumberFormat="1" applyFont="1" applyFill="1" applyBorder="1"/>
    <xf numFmtId="164" fontId="14" fillId="6" borderId="29" xfId="1" applyNumberFormat="1" applyFont="1" applyFill="1" applyBorder="1"/>
    <xf numFmtId="164" fontId="2" fillId="6" borderId="31" xfId="1" applyNumberFormat="1" applyFont="1" applyFill="1" applyBorder="1"/>
    <xf numFmtId="164" fontId="14" fillId="2" borderId="32" xfId="1" applyNumberFormat="1" applyFont="1" applyFill="1" applyBorder="1"/>
    <xf numFmtId="164" fontId="14" fillId="2" borderId="33" xfId="1" applyNumberFormat="1" applyFont="1" applyFill="1" applyBorder="1"/>
    <xf numFmtId="164" fontId="2" fillId="6" borderId="33" xfId="1" applyNumberFormat="1" applyFont="1" applyFill="1" applyBorder="1"/>
    <xf numFmtId="37" fontId="14" fillId="2" borderId="0" xfId="1" applyNumberFormat="1" applyFont="1" applyFill="1"/>
    <xf numFmtId="164" fontId="17" fillId="6" borderId="33" xfId="1" applyNumberFormat="1" applyFont="1" applyFill="1" applyBorder="1"/>
    <xf numFmtId="164" fontId="17" fillId="8" borderId="33" xfId="1" applyNumberFormat="1" applyFont="1" applyFill="1" applyBorder="1"/>
    <xf numFmtId="164" fontId="2" fillId="2" borderId="33" xfId="1" applyNumberFormat="1" applyFont="1" applyFill="1" applyBorder="1"/>
    <xf numFmtId="164" fontId="2" fillId="10" borderId="33" xfId="1" applyNumberFormat="1" applyFont="1" applyFill="1" applyBorder="1"/>
    <xf numFmtId="164" fontId="2" fillId="2" borderId="34" xfId="1" applyNumberFormat="1" applyFont="1" applyFill="1" applyBorder="1"/>
    <xf numFmtId="0" fontId="18" fillId="2" borderId="2" xfId="0" applyFont="1" applyFill="1" applyBorder="1" applyAlignment="1">
      <alignment horizontal="left" vertical="center" wrapText="1" readingOrder="1"/>
    </xf>
    <xf numFmtId="164" fontId="3" fillId="2" borderId="0" xfId="1" applyNumberFormat="1" applyFont="1" applyFill="1" applyBorder="1"/>
    <xf numFmtId="164" fontId="3" fillId="2" borderId="9" xfId="1" applyNumberFormat="1" applyFont="1" applyFill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0" fontId="10" fillId="6" borderId="0" xfId="0" applyFont="1" applyFill="1"/>
    <xf numFmtId="164" fontId="3" fillId="6" borderId="9" xfId="1" applyNumberFormat="1" applyFont="1" applyFill="1" applyBorder="1"/>
    <xf numFmtId="0" fontId="10" fillId="6" borderId="8" xfId="0" applyFont="1" applyFill="1" applyBorder="1"/>
    <xf numFmtId="164" fontId="10" fillId="7" borderId="10" xfId="1" applyNumberFormat="1" applyFont="1" applyFill="1" applyBorder="1"/>
    <xf numFmtId="164" fontId="10" fillId="7" borderId="11" xfId="1" applyNumberFormat="1" applyFont="1" applyFill="1" applyBorder="1"/>
    <xf numFmtId="164" fontId="10" fillId="2" borderId="11" xfId="1" applyNumberFormat="1" applyFont="1" applyFill="1" applyBorder="1"/>
    <xf numFmtId="164" fontId="10" fillId="10" borderId="35" xfId="1" applyNumberFormat="1" applyFont="1" applyFill="1" applyBorder="1"/>
    <xf numFmtId="165" fontId="6" fillId="9" borderId="35" xfId="0" applyNumberFormat="1" applyFont="1" applyFill="1" applyBorder="1"/>
    <xf numFmtId="3" fontId="10" fillId="2" borderId="12" xfId="0" applyNumberFormat="1" applyFont="1" applyFill="1" applyBorder="1"/>
    <xf numFmtId="3" fontId="10" fillId="10" borderId="12" xfId="0" applyNumberFormat="1" applyFont="1" applyFill="1" applyBorder="1"/>
    <xf numFmtId="165" fontId="6" fillId="9" borderId="36" xfId="2" applyNumberFormat="1" applyFont="1" applyFill="1" applyBorder="1"/>
    <xf numFmtId="165" fontId="16" fillId="2" borderId="37" xfId="2" applyNumberFormat="1" applyFont="1" applyFill="1" applyBorder="1" applyAlignment="1">
      <alignment horizontal="left" vertical="center" wrapText="1" indent="1" readingOrder="1"/>
    </xf>
    <xf numFmtId="165" fontId="16" fillId="2" borderId="29" xfId="2" applyNumberFormat="1" applyFont="1" applyFill="1" applyBorder="1"/>
    <xf numFmtId="165" fontId="16" fillId="2" borderId="1" xfId="2" applyNumberFormat="1" applyFont="1" applyFill="1" applyBorder="1"/>
    <xf numFmtId="165" fontId="16" fillId="2" borderId="23" xfId="2" applyNumberFormat="1" applyFont="1" applyFill="1" applyBorder="1"/>
    <xf numFmtId="165" fontId="15" fillId="6" borderId="1" xfId="2" applyNumberFormat="1" applyFont="1" applyFill="1" applyBorder="1"/>
    <xf numFmtId="165" fontId="16" fillId="6" borderId="29" xfId="2" applyNumberFormat="1" applyFont="1" applyFill="1" applyBorder="1"/>
    <xf numFmtId="165" fontId="15" fillId="6" borderId="37" xfId="2" applyNumberFormat="1" applyFont="1" applyFill="1" applyBorder="1"/>
    <xf numFmtId="165" fontId="15" fillId="7" borderId="32" xfId="2" applyNumberFormat="1" applyFont="1" applyFill="1" applyBorder="1"/>
    <xf numFmtId="165" fontId="15" fillId="7" borderId="33" xfId="2" applyNumberFormat="1" applyFont="1" applyFill="1" applyBorder="1"/>
    <xf numFmtId="165" fontId="15" fillId="2" borderId="33" xfId="2" applyNumberFormat="1" applyFont="1" applyFill="1" applyBorder="1"/>
    <xf numFmtId="165" fontId="15" fillId="10" borderId="33" xfId="2" applyNumberFormat="1" applyFont="1" applyFill="1" applyBorder="1"/>
    <xf numFmtId="2" fontId="6" fillId="9" borderId="33" xfId="0" applyNumberFormat="1" applyFont="1" applyFill="1" applyBorder="1"/>
    <xf numFmtId="2" fontId="15" fillId="9" borderId="38" xfId="2" applyNumberFormat="1" applyFont="1" applyFill="1" applyBorder="1"/>
    <xf numFmtId="164" fontId="17" fillId="2" borderId="3" xfId="1" applyNumberFormat="1" applyFont="1" applyFill="1" applyBorder="1"/>
    <xf numFmtId="166" fontId="17" fillId="2" borderId="3" xfId="1" applyNumberFormat="1" applyFont="1" applyFill="1" applyBorder="1"/>
    <xf numFmtId="164" fontId="19" fillId="2" borderId="4" xfId="1" applyNumberFormat="1" applyFont="1" applyFill="1" applyBorder="1"/>
    <xf numFmtId="164" fontId="19" fillId="2" borderId="3" xfId="1" applyNumberFormat="1" applyFont="1" applyFill="1" applyBorder="1"/>
    <xf numFmtId="0" fontId="20" fillId="9" borderId="4" xfId="0" applyFont="1" applyFill="1" applyBorder="1"/>
    <xf numFmtId="0" fontId="20" fillId="9" borderId="3" xfId="0" applyFont="1" applyFill="1" applyBorder="1"/>
    <xf numFmtId="0" fontId="21" fillId="6" borderId="3" xfId="0" applyFont="1" applyFill="1" applyBorder="1"/>
    <xf numFmtId="164" fontId="19" fillId="6" borderId="4" xfId="1" applyNumberFormat="1" applyFont="1" applyFill="1" applyBorder="1"/>
    <xf numFmtId="0" fontId="21" fillId="6" borderId="2" xfId="0" applyFont="1" applyFill="1" applyBorder="1"/>
    <xf numFmtId="164" fontId="20" fillId="2" borderId="35" xfId="1" applyNumberFormat="1" applyFont="1" applyFill="1" applyBorder="1"/>
    <xf numFmtId="164" fontId="20" fillId="2" borderId="11" xfId="1" applyNumberFormat="1" applyFont="1" applyFill="1" applyBorder="1"/>
    <xf numFmtId="165" fontId="11" fillId="9" borderId="11" xfId="0" applyNumberFormat="1" applyFont="1" applyFill="1" applyBorder="1"/>
    <xf numFmtId="165" fontId="22" fillId="2" borderId="0" xfId="2" applyNumberFormat="1" applyFont="1" applyFill="1"/>
    <xf numFmtId="164" fontId="3" fillId="2" borderId="21" xfId="1" applyNumberFormat="1" applyFont="1" applyFill="1" applyBorder="1"/>
    <xf numFmtId="164" fontId="3" fillId="10" borderId="21" xfId="1" applyNumberFormat="1" applyFont="1" applyFill="1" applyBorder="1"/>
    <xf numFmtId="165" fontId="11" fillId="9" borderId="13" xfId="2" applyNumberFormat="1" applyFont="1" applyFill="1" applyBorder="1"/>
    <xf numFmtId="165" fontId="11" fillId="9" borderId="36" xfId="2" applyNumberFormat="1" applyFont="1" applyFill="1" applyBorder="1"/>
    <xf numFmtId="165" fontId="16" fillId="2" borderId="0" xfId="2" applyNumberFormat="1" applyFont="1" applyFill="1" applyBorder="1"/>
    <xf numFmtId="165" fontId="15" fillId="9" borderId="9" xfId="2" applyNumberFormat="1" applyFont="1" applyFill="1" applyBorder="1"/>
    <xf numFmtId="165" fontId="15" fillId="9" borderId="0" xfId="2" applyNumberFormat="1" applyFont="1" applyFill="1"/>
    <xf numFmtId="165" fontId="15" fillId="6" borderId="0" xfId="2" applyNumberFormat="1" applyFont="1" applyFill="1"/>
    <xf numFmtId="165" fontId="15" fillId="7" borderId="0" xfId="2" applyNumberFormat="1" applyFont="1" applyFill="1"/>
    <xf numFmtId="165" fontId="15" fillId="2" borderId="14" xfId="2" applyNumberFormat="1" applyFont="1" applyFill="1" applyBorder="1"/>
    <xf numFmtId="165" fontId="15" fillId="9" borderId="8" xfId="2" applyNumberFormat="1" applyFont="1" applyFill="1" applyBorder="1"/>
    <xf numFmtId="165" fontId="16" fillId="2" borderId="11" xfId="2" applyNumberFormat="1" applyFont="1" applyFill="1" applyBorder="1"/>
    <xf numFmtId="165" fontId="16" fillId="10" borderId="11" xfId="2" applyNumberFormat="1" applyFont="1" applyFill="1" applyBorder="1"/>
    <xf numFmtId="0" fontId="23" fillId="2" borderId="8" xfId="0" applyFont="1" applyFill="1" applyBorder="1" applyAlignment="1">
      <alignment horizontal="left" vertical="center" wrapText="1" readingOrder="1"/>
    </xf>
    <xf numFmtId="164" fontId="5" fillId="10" borderId="8" xfId="1" applyNumberFormat="1" applyFont="1" applyFill="1" applyBorder="1"/>
    <xf numFmtId="165" fontId="6" fillId="9" borderId="40" xfId="0" applyNumberFormat="1" applyFont="1" applyFill="1" applyBorder="1"/>
    <xf numFmtId="164" fontId="24" fillId="2" borderId="11" xfId="1" applyNumberFormat="1" applyFont="1" applyFill="1" applyBorder="1"/>
    <xf numFmtId="164" fontId="24" fillId="8" borderId="11" xfId="1" applyNumberFormat="1" applyFont="1" applyFill="1" applyBorder="1"/>
    <xf numFmtId="165" fontId="6" fillId="9" borderId="33" xfId="0" applyNumberFormat="1" applyFont="1" applyFill="1" applyBorder="1"/>
    <xf numFmtId="165" fontId="6" fillId="9" borderId="38" xfId="2" applyNumberFormat="1" applyFont="1" applyFill="1" applyBorder="1"/>
    <xf numFmtId="165" fontId="6" fillId="9" borderId="23" xfId="2" applyNumberFormat="1" applyFont="1" applyFill="1" applyBorder="1"/>
    <xf numFmtId="0" fontId="18" fillId="2" borderId="6" xfId="0" applyFont="1" applyFill="1" applyBorder="1" applyAlignment="1">
      <alignment horizontal="left" vertical="center" wrapText="1" readingOrder="1"/>
    </xf>
    <xf numFmtId="0" fontId="10" fillId="6" borderId="15" xfId="0" applyFont="1" applyFill="1" applyBorder="1"/>
    <xf numFmtId="0" fontId="10" fillId="6" borderId="6" xfId="0" applyFont="1" applyFill="1" applyBorder="1"/>
    <xf numFmtId="164" fontId="10" fillId="7" borderId="17" xfId="1" applyNumberFormat="1" applyFont="1" applyFill="1" applyBorder="1"/>
    <xf numFmtId="164" fontId="10" fillId="7" borderId="18" xfId="1" applyNumberFormat="1" applyFont="1" applyFill="1" applyBorder="1"/>
    <xf numFmtId="164" fontId="10" fillId="10" borderId="18" xfId="1" applyNumberFormat="1" applyFont="1" applyFill="1" applyBorder="1"/>
    <xf numFmtId="165" fontId="11" fillId="9" borderId="35" xfId="2" applyNumberFormat="1" applyFont="1" applyFill="1" applyBorder="1"/>
    <xf numFmtId="165" fontId="11" fillId="9" borderId="38" xfId="2" applyNumberFormat="1" applyFont="1" applyFill="1" applyBorder="1"/>
    <xf numFmtId="164" fontId="10" fillId="8" borderId="14" xfId="1" applyNumberFormat="1" applyFont="1" applyFill="1" applyBorder="1"/>
    <xf numFmtId="165" fontId="6" fillId="9" borderId="4" xfId="0" applyNumberFormat="1" applyFont="1" applyFill="1" applyBorder="1"/>
    <xf numFmtId="165" fontId="6" fillId="9" borderId="2" xfId="0" applyNumberFormat="1" applyFont="1" applyFill="1" applyBorder="1"/>
    <xf numFmtId="0" fontId="10" fillId="2" borderId="12" xfId="0" applyFont="1" applyFill="1" applyBorder="1"/>
    <xf numFmtId="0" fontId="10" fillId="10" borderId="12" xfId="0" applyFont="1" applyFill="1" applyBorder="1"/>
    <xf numFmtId="164" fontId="5" fillId="2" borderId="12" xfId="0" applyNumberFormat="1" applyFont="1" applyFill="1" applyBorder="1"/>
    <xf numFmtId="164" fontId="5" fillId="10" borderId="12" xfId="0" applyNumberFormat="1" applyFont="1" applyFill="1" applyBorder="1"/>
    <xf numFmtId="0" fontId="17" fillId="2" borderId="8" xfId="0" applyFont="1" applyFill="1" applyBorder="1"/>
    <xf numFmtId="164" fontId="5" fillId="2" borderId="11" xfId="0" applyNumberFormat="1" applyFont="1" applyFill="1" applyBorder="1"/>
    <xf numFmtId="164" fontId="5" fillId="10" borderId="11" xfId="0" applyNumberFormat="1" applyFont="1" applyFill="1" applyBorder="1"/>
    <xf numFmtId="164" fontId="10" fillId="11" borderId="18" xfId="1" applyNumberFormat="1" applyFont="1" applyFill="1" applyBorder="1"/>
    <xf numFmtId="165" fontId="11" fillId="9" borderId="7" xfId="0" applyNumberFormat="1" applyFont="1" applyFill="1" applyBorder="1"/>
    <xf numFmtId="165" fontId="11" fillId="9" borderId="0" xfId="0" applyNumberFormat="1" applyFont="1" applyFill="1"/>
    <xf numFmtId="164" fontId="2" fillId="11" borderId="11" xfId="1" applyNumberFormat="1" applyFont="1" applyFill="1" applyBorder="1"/>
    <xf numFmtId="165" fontId="6" fillId="9" borderId="18" xfId="2" applyNumberFormat="1" applyFont="1" applyFill="1" applyBorder="1"/>
    <xf numFmtId="0" fontId="3" fillId="2" borderId="2" xfId="0" applyFont="1" applyFill="1" applyBorder="1"/>
    <xf numFmtId="0" fontId="10" fillId="6" borderId="3" xfId="0" applyFont="1" applyFill="1" applyBorder="1"/>
    <xf numFmtId="164" fontId="3" fillId="6" borderId="4" xfId="1" applyNumberFormat="1" applyFont="1" applyFill="1" applyBorder="1"/>
    <xf numFmtId="0" fontId="10" fillId="6" borderId="2" xfId="0" applyFont="1" applyFill="1" applyBorder="1"/>
    <xf numFmtId="164" fontId="10" fillId="7" borderId="39" xfId="1" applyNumberFormat="1" applyFont="1" applyFill="1" applyBorder="1"/>
    <xf numFmtId="164" fontId="10" fillId="7" borderId="35" xfId="1" applyNumberFormat="1" applyFont="1" applyFill="1" applyBorder="1"/>
    <xf numFmtId="164" fontId="10" fillId="0" borderId="35" xfId="1" applyNumberFormat="1" applyFont="1" applyFill="1" applyBorder="1"/>
    <xf numFmtId="164" fontId="10" fillId="2" borderId="35" xfId="1" applyNumberFormat="1" applyFont="1" applyFill="1" applyBorder="1"/>
    <xf numFmtId="164" fontId="10" fillId="8" borderId="35" xfId="1" applyNumberFormat="1" applyFont="1" applyFill="1" applyBorder="1"/>
    <xf numFmtId="165" fontId="11" fillId="9" borderId="35" xfId="0" applyNumberFormat="1" applyFont="1" applyFill="1" applyBorder="1"/>
    <xf numFmtId="164" fontId="10" fillId="2" borderId="21" xfId="0" applyNumberFormat="1" applyFont="1" applyFill="1" applyBorder="1"/>
    <xf numFmtId="164" fontId="10" fillId="10" borderId="21" xfId="0" applyNumberFormat="1" applyFont="1" applyFill="1" applyBorder="1"/>
    <xf numFmtId="165" fontId="11" fillId="9" borderId="5" xfId="0" applyNumberFormat="1" applyFont="1" applyFill="1" applyBorder="1"/>
    <xf numFmtId="165" fontId="25" fillId="6" borderId="0" xfId="2" applyNumberFormat="1" applyFont="1" applyFill="1" applyBorder="1"/>
    <xf numFmtId="165" fontId="25" fillId="6" borderId="8" xfId="2" applyNumberFormat="1" applyFont="1" applyFill="1" applyBorder="1"/>
    <xf numFmtId="165" fontId="15" fillId="10" borderId="12" xfId="2" applyNumberFormat="1" applyFont="1" applyFill="1" applyBorder="1"/>
    <xf numFmtId="165" fontId="15" fillId="8" borderId="23" xfId="2" applyNumberFormat="1" applyFont="1" applyFill="1" applyBorder="1"/>
    <xf numFmtId="0" fontId="21" fillId="6" borderId="4" xfId="0" applyFont="1" applyFill="1" applyBorder="1"/>
    <xf numFmtId="165" fontId="11" fillId="7" borderId="3" xfId="0" applyNumberFormat="1" applyFont="1" applyFill="1" applyBorder="1"/>
    <xf numFmtId="164" fontId="20" fillId="2" borderId="39" xfId="1" applyNumberFormat="1" applyFont="1" applyFill="1" applyBorder="1" applyAlignment="1">
      <alignment vertical="center"/>
    </xf>
    <xf numFmtId="164" fontId="20" fillId="2" borderId="35" xfId="1" applyNumberFormat="1" applyFont="1" applyFill="1" applyBorder="1" applyAlignment="1">
      <alignment vertical="center"/>
    </xf>
    <xf numFmtId="164" fontId="21" fillId="0" borderId="35" xfId="1" applyNumberFormat="1" applyFont="1" applyFill="1" applyBorder="1"/>
    <xf numFmtId="164" fontId="19" fillId="2" borderId="21" xfId="1" applyNumberFormat="1" applyFont="1" applyFill="1" applyBorder="1"/>
    <xf numFmtId="164" fontId="19" fillId="10" borderId="21" xfId="1" applyNumberFormat="1" applyFont="1" applyFill="1" applyBorder="1"/>
    <xf numFmtId="165" fontId="15" fillId="9" borderId="29" xfId="2" applyNumberFormat="1" applyFont="1" applyFill="1" applyBorder="1"/>
    <xf numFmtId="165" fontId="15" fillId="9" borderId="1" xfId="2" applyNumberFormat="1" applyFont="1" applyFill="1" applyBorder="1"/>
    <xf numFmtId="165" fontId="15" fillId="6" borderId="29" xfId="2" applyNumberFormat="1" applyFont="1" applyFill="1" applyBorder="1"/>
    <xf numFmtId="165" fontId="15" fillId="7" borderId="1" xfId="2" applyNumberFormat="1" applyFont="1" applyFill="1" applyBorder="1"/>
    <xf numFmtId="164" fontId="20" fillId="2" borderId="32" xfId="1" applyNumberFormat="1" applyFont="1" applyFill="1" applyBorder="1" applyAlignment="1">
      <alignment vertical="center"/>
    </xf>
    <xf numFmtId="164" fontId="20" fillId="2" borderId="33" xfId="1" applyNumberFormat="1" applyFont="1" applyFill="1" applyBorder="1" applyAlignment="1">
      <alignment vertical="center"/>
    </xf>
    <xf numFmtId="165" fontId="7" fillId="2" borderId="33" xfId="2" applyNumberFormat="1" applyFont="1" applyFill="1" applyBorder="1" applyAlignment="1">
      <alignment vertical="center"/>
    </xf>
    <xf numFmtId="165" fontId="15" fillId="8" borderId="33" xfId="2" applyNumberFormat="1" applyFont="1" applyFill="1" applyBorder="1"/>
    <xf numFmtId="165" fontId="16" fillId="2" borderId="12" xfId="2" applyNumberFormat="1" applyFont="1" applyFill="1" applyBorder="1"/>
    <xf numFmtId="0" fontId="26" fillId="2" borderId="8" xfId="0" applyFont="1" applyFill="1" applyBorder="1" applyAlignment="1">
      <alignment horizontal="left" vertical="center" wrapText="1" indent="1" readingOrder="1"/>
    </xf>
    <xf numFmtId="0" fontId="26" fillId="2" borderId="0" xfId="0" applyFont="1" applyFill="1" applyAlignment="1">
      <alignment horizontal="left" vertical="center" wrapText="1" indent="1" readingOrder="1"/>
    </xf>
    <xf numFmtId="0" fontId="26" fillId="2" borderId="9" xfId="0" applyFont="1" applyFill="1" applyBorder="1" applyAlignment="1">
      <alignment horizontal="left" vertical="center" wrapText="1" indent="1" readingOrder="1"/>
    </xf>
    <xf numFmtId="164" fontId="17" fillId="2" borderId="0" xfId="2" applyNumberFormat="1" applyFont="1" applyFill="1" applyBorder="1"/>
    <xf numFmtId="164" fontId="17" fillId="2" borderId="9" xfId="2" applyNumberFormat="1" applyFont="1" applyFill="1" applyBorder="1"/>
    <xf numFmtId="0" fontId="25" fillId="6" borderId="0" xfId="0" applyFont="1" applyFill="1"/>
    <xf numFmtId="164" fontId="17" fillId="6" borderId="9" xfId="2" applyNumberFormat="1" applyFont="1" applyFill="1" applyBorder="1"/>
    <xf numFmtId="0" fontId="25" fillId="6" borderId="8" xfId="0" applyFont="1" applyFill="1" applyBorder="1"/>
    <xf numFmtId="164" fontId="27" fillId="7" borderId="10" xfId="1" applyNumberFormat="1" applyFont="1" applyFill="1" applyBorder="1"/>
    <xf numFmtId="164" fontId="27" fillId="8" borderId="4" xfId="1" applyNumberFormat="1" applyFont="1" applyFill="1" applyBorder="1"/>
    <xf numFmtId="0" fontId="15" fillId="9" borderId="39" xfId="0" applyFont="1" applyFill="1" applyBorder="1"/>
    <xf numFmtId="0" fontId="15" fillId="9" borderId="35" xfId="0" applyFont="1" applyFill="1" applyBorder="1"/>
    <xf numFmtId="164" fontId="17" fillId="2" borderId="0" xfId="2" applyNumberFormat="1" applyFont="1" applyFill="1"/>
    <xf numFmtId="164" fontId="17" fillId="2" borderId="21" xfId="2" applyNumberFormat="1" applyFont="1" applyFill="1" applyBorder="1"/>
    <xf numFmtId="164" fontId="17" fillId="10" borderId="21" xfId="2" applyNumberFormat="1" applyFont="1" applyFill="1" applyBorder="1"/>
    <xf numFmtId="0" fontId="15" fillId="9" borderId="13" xfId="0" applyFont="1" applyFill="1" applyBorder="1"/>
    <xf numFmtId="0" fontId="23" fillId="2" borderId="8" xfId="0" applyFont="1" applyFill="1" applyBorder="1" applyAlignment="1">
      <alignment horizontal="left" vertical="center" wrapText="1" indent="1" readingOrder="1"/>
    </xf>
    <xf numFmtId="164" fontId="5" fillId="7" borderId="10" xfId="1" applyNumberFormat="1" applyFont="1" applyFill="1" applyBorder="1"/>
    <xf numFmtId="164" fontId="5" fillId="7" borderId="11" xfId="1" applyNumberFormat="1" applyFont="1" applyFill="1" applyBorder="1"/>
    <xf numFmtId="164" fontId="5" fillId="2" borderId="14" xfId="1" applyNumberFormat="1" applyFont="1" applyFill="1" applyBorder="1"/>
    <xf numFmtId="164" fontId="5" fillId="8" borderId="9" xfId="1" applyNumberFormat="1" applyFont="1" applyFill="1" applyBorder="1"/>
    <xf numFmtId="165" fontId="6" fillId="9" borderId="10" xfId="0" applyNumberFormat="1" applyFont="1" applyFill="1" applyBorder="1"/>
    <xf numFmtId="164" fontId="2" fillId="10" borderId="12" xfId="1" applyNumberFormat="1" applyFont="1" applyFill="1" applyBorder="1"/>
    <xf numFmtId="164" fontId="2" fillId="2" borderId="12" xfId="1" applyNumberFormat="1" applyFont="1" applyFill="1" applyBorder="1"/>
    <xf numFmtId="165" fontId="15" fillId="8" borderId="9" xfId="2" applyNumberFormat="1" applyFont="1" applyFill="1" applyBorder="1"/>
    <xf numFmtId="2" fontId="6" fillId="9" borderId="10" xfId="0" applyNumberFormat="1" applyFont="1" applyFill="1" applyBorder="1"/>
    <xf numFmtId="0" fontId="23" fillId="2" borderId="37" xfId="0" applyFont="1" applyFill="1" applyBorder="1" applyAlignment="1">
      <alignment horizontal="left" vertical="center" wrapText="1" indent="1" readingOrder="1"/>
    </xf>
    <xf numFmtId="164" fontId="2" fillId="2" borderId="41" xfId="1" applyNumberFormat="1" applyFont="1" applyFill="1" applyBorder="1"/>
    <xf numFmtId="164" fontId="2" fillId="2" borderId="42" xfId="1" applyNumberFormat="1" applyFont="1" applyFill="1" applyBorder="1"/>
    <xf numFmtId="0" fontId="5" fillId="6" borderId="43" xfId="0" applyFont="1" applyFill="1" applyBorder="1"/>
    <xf numFmtId="164" fontId="2" fillId="6" borderId="44" xfId="1" applyNumberFormat="1" applyFont="1" applyFill="1" applyBorder="1"/>
    <xf numFmtId="0" fontId="5" fillId="6" borderId="45" xfId="0" applyFont="1" applyFill="1" applyBorder="1"/>
    <xf numFmtId="164" fontId="12" fillId="7" borderId="46" xfId="1" applyNumberFormat="1" applyFont="1" applyFill="1" applyBorder="1"/>
    <xf numFmtId="164" fontId="12" fillId="7" borderId="47" xfId="1" applyNumberFormat="1" applyFont="1" applyFill="1" applyBorder="1"/>
    <xf numFmtId="164" fontId="12" fillId="2" borderId="47" xfId="1" applyNumberFormat="1" applyFont="1" applyFill="1" applyBorder="1"/>
    <xf numFmtId="164" fontId="7" fillId="2" borderId="48" xfId="1" applyNumberFormat="1" applyFont="1" applyFill="1" applyBorder="1"/>
    <xf numFmtId="164" fontId="7" fillId="8" borderId="42" xfId="1" applyNumberFormat="1" applyFont="1" applyFill="1" applyBorder="1"/>
    <xf numFmtId="165" fontId="6" fillId="9" borderId="49" xfId="0" applyNumberFormat="1" applyFont="1" applyFill="1" applyBorder="1"/>
    <xf numFmtId="165" fontId="6" fillId="9" borderId="50" xfId="0" applyNumberFormat="1" applyFont="1" applyFill="1" applyBorder="1"/>
    <xf numFmtId="164" fontId="5" fillId="10" borderId="47" xfId="0" applyNumberFormat="1" applyFont="1" applyFill="1" applyBorder="1"/>
    <xf numFmtId="165" fontId="6" fillId="9" borderId="51" xfId="2" applyNumberFormat="1" applyFont="1" applyFill="1" applyBorder="1"/>
    <xf numFmtId="164" fontId="5" fillId="2" borderId="47" xfId="0" applyNumberFormat="1" applyFont="1" applyFill="1" applyBorder="1"/>
    <xf numFmtId="164" fontId="2" fillId="2" borderId="0" xfId="0" applyNumberFormat="1" applyFont="1" applyFill="1"/>
    <xf numFmtId="165" fontId="2" fillId="2" borderId="13" xfId="2" applyNumberFormat="1" applyFont="1" applyFill="1" applyBorder="1"/>
    <xf numFmtId="0" fontId="5" fillId="9" borderId="0" xfId="0" applyFont="1" applyFill="1"/>
    <xf numFmtId="0" fontId="4" fillId="5" borderId="4" xfId="0" applyFont="1" applyFill="1" applyBorder="1" applyAlignment="1">
      <alignment vertical="center"/>
    </xf>
    <xf numFmtId="164" fontId="4" fillId="5" borderId="52" xfId="1" applyNumberFormat="1" applyFont="1" applyFill="1" applyBorder="1" applyAlignment="1">
      <alignment horizontal="center" vertical="center" wrapText="1"/>
    </xf>
    <xf numFmtId="164" fontId="4" fillId="5" borderId="53" xfId="1" applyNumberFormat="1" applyFont="1" applyFill="1" applyBorder="1" applyAlignment="1">
      <alignment horizontal="center" vertical="center" wrapText="1"/>
    </xf>
    <xf numFmtId="164" fontId="4" fillId="5" borderId="36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5" fontId="4" fillId="5" borderId="0" xfId="2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166" fontId="2" fillId="2" borderId="9" xfId="0" applyNumberFormat="1" applyFont="1" applyFill="1" applyBorder="1"/>
    <xf numFmtId="166" fontId="2" fillId="2" borderId="0" xfId="0" applyNumberFormat="1" applyFont="1" applyFill="1"/>
    <xf numFmtId="166" fontId="2" fillId="2" borderId="13" xfId="0" applyNumberFormat="1" applyFont="1" applyFill="1" applyBorder="1"/>
    <xf numFmtId="166" fontId="2" fillId="2" borderId="9" xfId="1" applyNumberFormat="1" applyFont="1" applyFill="1" applyBorder="1"/>
    <xf numFmtId="166" fontId="2" fillId="2" borderId="0" xfId="1" applyNumberFormat="1" applyFont="1" applyFill="1" applyBorder="1"/>
    <xf numFmtId="166" fontId="2" fillId="2" borderId="13" xfId="1" applyNumberFormat="1" applyFont="1" applyFill="1" applyBorder="1"/>
    <xf numFmtId="166" fontId="5" fillId="6" borderId="0" xfId="1" applyNumberFormat="1" applyFont="1" applyFill="1" applyBorder="1"/>
    <xf numFmtId="166" fontId="2" fillId="6" borderId="9" xfId="1" applyNumberFormat="1" applyFont="1" applyFill="1" applyBorder="1"/>
    <xf numFmtId="166" fontId="2" fillId="6" borderId="8" xfId="1" applyNumberFormat="1" applyFont="1" applyFill="1" applyBorder="1"/>
    <xf numFmtId="165" fontId="2" fillId="2" borderId="0" xfId="2" applyNumberFormat="1" applyFont="1" applyFill="1" applyBorder="1"/>
    <xf numFmtId="43" fontId="2" fillId="2" borderId="8" xfId="1" applyFont="1" applyFill="1" applyBorder="1"/>
    <xf numFmtId="43" fontId="2" fillId="2" borderId="13" xfId="1" applyFont="1" applyFill="1" applyBorder="1"/>
    <xf numFmtId="43" fontId="2" fillId="2" borderId="40" xfId="1" applyFont="1" applyFill="1" applyBorder="1"/>
    <xf numFmtId="43" fontId="2" fillId="2" borderId="0" xfId="1" applyFont="1" applyFill="1" applyBorder="1"/>
    <xf numFmtId="43" fontId="2" fillId="2" borderId="9" xfId="1" applyFont="1" applyFill="1" applyBorder="1"/>
    <xf numFmtId="43" fontId="2" fillId="10" borderId="9" xfId="1" applyFont="1" applyFill="1" applyBorder="1"/>
    <xf numFmtId="166" fontId="24" fillId="2" borderId="12" xfId="1" applyNumberFormat="1" applyFont="1" applyFill="1" applyBorder="1"/>
    <xf numFmtId="166" fontId="24" fillId="0" borderId="12" xfId="1" applyNumberFormat="1" applyFont="1" applyFill="1" applyBorder="1"/>
    <xf numFmtId="166" fontId="28" fillId="2" borderId="12" xfId="1" applyNumberFormat="1" applyFont="1" applyFill="1" applyBorder="1"/>
    <xf numFmtId="166" fontId="5" fillId="6" borderId="0" xfId="1" applyNumberFormat="1" applyFont="1" applyFill="1" applyBorder="1" applyAlignment="1">
      <alignment horizontal="right"/>
    </xf>
    <xf numFmtId="166" fontId="2" fillId="6" borderId="8" xfId="1" applyNumberFormat="1" applyFont="1" applyFill="1" applyBorder="1" applyAlignment="1">
      <alignment horizontal="right"/>
    </xf>
    <xf numFmtId="43" fontId="5" fillId="7" borderId="8" xfId="1" applyFont="1" applyFill="1" applyBorder="1"/>
    <xf numFmtId="43" fontId="5" fillId="7" borderId="13" xfId="1" applyFont="1" applyFill="1" applyBorder="1"/>
    <xf numFmtId="43" fontId="5" fillId="2" borderId="40" xfId="1" applyFont="1" applyFill="1" applyBorder="1"/>
    <xf numFmtId="43" fontId="5" fillId="2" borderId="0" xfId="1" applyFont="1" applyFill="1" applyBorder="1"/>
    <xf numFmtId="43" fontId="5" fillId="2" borderId="9" xfId="1" applyFont="1" applyFill="1" applyBorder="1"/>
    <xf numFmtId="43" fontId="5" fillId="8" borderId="9" xfId="1" applyFont="1" applyFill="1" applyBorder="1"/>
    <xf numFmtId="166" fontId="2" fillId="2" borderId="12" xfId="1" applyNumberFormat="1" applyFont="1" applyFill="1" applyBorder="1"/>
    <xf numFmtId="166" fontId="24" fillId="0" borderId="12" xfId="1" applyNumberFormat="1" applyFont="1" applyBorder="1"/>
    <xf numFmtId="165" fontId="2" fillId="2" borderId="9" xfId="2" applyNumberFormat="1" applyFont="1" applyFill="1" applyBorder="1"/>
    <xf numFmtId="165" fontId="5" fillId="6" borderId="0" xfId="2" applyNumberFormat="1" applyFont="1" applyFill="1" applyBorder="1"/>
    <xf numFmtId="165" fontId="2" fillId="6" borderId="9" xfId="2" applyNumberFormat="1" applyFont="1" applyFill="1" applyBorder="1"/>
    <xf numFmtId="165" fontId="2" fillId="6" borderId="8" xfId="2" applyNumberFormat="1" applyFont="1" applyFill="1" applyBorder="1"/>
    <xf numFmtId="165" fontId="5" fillId="7" borderId="8" xfId="2" applyNumberFormat="1" applyFont="1" applyFill="1" applyBorder="1"/>
    <xf numFmtId="165" fontId="5" fillId="7" borderId="13" xfId="2" applyNumberFormat="1" applyFont="1" applyFill="1" applyBorder="1"/>
    <xf numFmtId="165" fontId="5" fillId="2" borderId="40" xfId="2" applyNumberFormat="1" applyFont="1" applyFill="1" applyBorder="1"/>
    <xf numFmtId="165" fontId="5" fillId="2" borderId="0" xfId="2" applyNumberFormat="1" applyFont="1" applyFill="1" applyBorder="1"/>
    <xf numFmtId="165" fontId="5" fillId="2" borderId="9" xfId="2" applyNumberFormat="1" applyFont="1" applyFill="1" applyBorder="1"/>
    <xf numFmtId="165" fontId="5" fillId="8" borderId="9" xfId="2" applyNumberFormat="1" applyFont="1" applyFill="1" applyBorder="1"/>
    <xf numFmtId="165" fontId="2" fillId="2" borderId="12" xfId="2" applyNumberFormat="1" applyFont="1" applyFill="1" applyBorder="1"/>
    <xf numFmtId="0" fontId="2" fillId="2" borderId="29" xfId="0" applyFont="1" applyFill="1" applyBorder="1"/>
    <xf numFmtId="166" fontId="2" fillId="2" borderId="29" xfId="1" applyNumberFormat="1" applyFont="1" applyFill="1" applyBorder="1"/>
    <xf numFmtId="166" fontId="2" fillId="2" borderId="1" xfId="1" applyNumberFormat="1" applyFont="1" applyFill="1" applyBorder="1"/>
    <xf numFmtId="166" fontId="2" fillId="2" borderId="23" xfId="1" applyNumberFormat="1" applyFont="1" applyFill="1" applyBorder="1"/>
    <xf numFmtId="166" fontId="2" fillId="2" borderId="54" xfId="1" applyNumberFormat="1" applyFont="1" applyFill="1" applyBorder="1"/>
    <xf numFmtId="166" fontId="2" fillId="2" borderId="30" xfId="1" applyNumberFormat="1" applyFont="1" applyFill="1" applyBorder="1"/>
    <xf numFmtId="166" fontId="2" fillId="2" borderId="38" xfId="1" applyNumberFormat="1" applyFont="1" applyFill="1" applyBorder="1"/>
    <xf numFmtId="0" fontId="5" fillId="6" borderId="30" xfId="0" applyFont="1" applyFill="1" applyBorder="1" applyAlignment="1">
      <alignment horizontal="right"/>
    </xf>
    <xf numFmtId="166" fontId="2" fillId="6" borderId="29" xfId="1" applyNumberFormat="1" applyFont="1" applyFill="1" applyBorder="1"/>
    <xf numFmtId="166" fontId="2" fillId="6" borderId="37" xfId="1" applyNumberFormat="1" applyFont="1" applyFill="1" applyBorder="1" applyAlignment="1">
      <alignment horizontal="left" indent="1"/>
    </xf>
    <xf numFmtId="0" fontId="5" fillId="7" borderId="37" xfId="1" applyNumberFormat="1" applyFont="1" applyFill="1" applyBorder="1"/>
    <xf numFmtId="0" fontId="5" fillId="7" borderId="23" xfId="1" applyNumberFormat="1" applyFont="1" applyFill="1" applyBorder="1"/>
    <xf numFmtId="0" fontId="5" fillId="2" borderId="55" xfId="1" applyNumberFormat="1" applyFont="1" applyFill="1" applyBorder="1"/>
    <xf numFmtId="0" fontId="5" fillId="2" borderId="1" xfId="1" applyNumberFormat="1" applyFont="1" applyFill="1" applyBorder="1"/>
    <xf numFmtId="0" fontId="5" fillId="2" borderId="29" xfId="1" applyNumberFormat="1" applyFont="1" applyFill="1" applyBorder="1"/>
    <xf numFmtId="167" fontId="5" fillId="8" borderId="29" xfId="1" applyNumberFormat="1" applyFont="1" applyFill="1" applyBorder="1"/>
    <xf numFmtId="165" fontId="6" fillId="9" borderId="32" xfId="0" applyNumberFormat="1" applyFont="1" applyFill="1" applyBorder="1"/>
    <xf numFmtId="166" fontId="2" fillId="2" borderId="22" xfId="1" applyNumberFormat="1" applyFont="1" applyFill="1" applyBorder="1"/>
    <xf numFmtId="0" fontId="5" fillId="9" borderId="23" xfId="0" applyFont="1" applyFill="1" applyBorder="1"/>
    <xf numFmtId="165" fontId="6" fillId="9" borderId="37" xfId="2" applyNumberFormat="1" applyFont="1" applyFill="1" applyBorder="1"/>
    <xf numFmtId="0" fontId="29" fillId="2" borderId="0" xfId="0" applyFont="1" applyFill="1" applyAlignment="1">
      <alignment horizontal="left" vertical="center" readingOrder="1"/>
    </xf>
    <xf numFmtId="0" fontId="23" fillId="6" borderId="0" xfId="0" applyFont="1" applyFill="1"/>
    <xf numFmtId="0" fontId="2" fillId="6" borderId="0" xfId="0" applyFont="1" applyFill="1"/>
    <xf numFmtId="0" fontId="2" fillId="6" borderId="13" xfId="0" applyFont="1" applyFill="1" applyBorder="1"/>
    <xf numFmtId="164" fontId="30" fillId="2" borderId="9" xfId="1" applyNumberFormat="1" applyFont="1" applyFill="1" applyBorder="1"/>
    <xf numFmtId="0" fontId="29" fillId="2" borderId="0" xfId="0" applyFont="1" applyFill="1" applyAlignment="1">
      <alignment horizontal="left" vertical="center" indent="1" readingOrder="1"/>
    </xf>
    <xf numFmtId="43" fontId="2" fillId="2" borderId="0" xfId="0" applyNumberFormat="1" applyFont="1" applyFill="1"/>
    <xf numFmtId="168" fontId="2" fillId="2" borderId="0" xfId="0" applyNumberFormat="1" applyFont="1" applyFill="1"/>
    <xf numFmtId="0" fontId="3" fillId="2" borderId="0" xfId="0" applyFont="1" applyFill="1"/>
    <xf numFmtId="0" fontId="2" fillId="0" borderId="4" xfId="0" applyFont="1" applyBorder="1" applyAlignment="1">
      <alignment horizontal="left" indent="1"/>
    </xf>
    <xf numFmtId="164" fontId="2" fillId="2" borderId="4" xfId="1" applyNumberFormat="1" applyFont="1" applyFill="1" applyBorder="1"/>
    <xf numFmtId="164" fontId="2" fillId="2" borderId="3" xfId="1" applyNumberFormat="1" applyFont="1" applyFill="1" applyBorder="1"/>
    <xf numFmtId="0" fontId="5" fillId="6" borderId="3" xfId="0" applyFont="1" applyFill="1" applyBorder="1"/>
    <xf numFmtId="164" fontId="2" fillId="6" borderId="3" xfId="1" applyNumberFormat="1" applyFont="1" applyFill="1" applyBorder="1"/>
    <xf numFmtId="0" fontId="5" fillId="6" borderId="5" xfId="0" applyFont="1" applyFill="1" applyBorder="1"/>
    <xf numFmtId="164" fontId="5" fillId="7" borderId="4" xfId="1" applyNumberFormat="1" applyFont="1" applyFill="1" applyBorder="1"/>
    <xf numFmtId="164" fontId="5" fillId="7" borderId="3" xfId="1" applyNumberFormat="1" applyFont="1" applyFill="1" applyBorder="1"/>
    <xf numFmtId="165" fontId="6" fillId="9" borderId="3" xfId="2" applyNumberFormat="1" applyFont="1" applyFill="1" applyBorder="1"/>
    <xf numFmtId="3" fontId="7" fillId="12" borderId="2" xfId="0" applyNumberFormat="1" applyFont="1" applyFill="1" applyBorder="1"/>
    <xf numFmtId="0" fontId="2" fillId="2" borderId="29" xfId="0" applyFont="1" applyFill="1" applyBorder="1" applyAlignment="1">
      <alignment horizontal="left" indent="1"/>
    </xf>
    <xf numFmtId="164" fontId="2" fillId="2" borderId="29" xfId="1" applyNumberFormat="1" applyFont="1" applyFill="1" applyBorder="1"/>
    <xf numFmtId="164" fontId="2" fillId="2" borderId="1" xfId="1" applyNumberFormat="1" applyFont="1" applyFill="1" applyBorder="1"/>
    <xf numFmtId="0" fontId="5" fillId="6" borderId="1" xfId="0" applyFont="1" applyFill="1" applyBorder="1"/>
    <xf numFmtId="164" fontId="2" fillId="6" borderId="1" xfId="1" applyNumberFormat="1" applyFont="1" applyFill="1" applyBorder="1"/>
    <xf numFmtId="0" fontId="5" fillId="6" borderId="23" xfId="0" applyFont="1" applyFill="1" applyBorder="1"/>
    <xf numFmtId="164" fontId="5" fillId="6" borderId="29" xfId="1" applyNumberFormat="1" applyFont="1" applyFill="1" applyBorder="1"/>
    <xf numFmtId="164" fontId="5" fillId="6" borderId="1" xfId="1" applyNumberFormat="1" applyFont="1" applyFill="1" applyBorder="1"/>
    <xf numFmtId="165" fontId="6" fillId="9" borderId="1" xfId="2" applyNumberFormat="1" applyFont="1" applyFill="1" applyBorder="1"/>
    <xf numFmtId="0" fontId="5" fillId="12" borderId="37" xfId="0" applyFont="1" applyFill="1" applyBorder="1"/>
    <xf numFmtId="0" fontId="23" fillId="2" borderId="0" xfId="0" applyFont="1" applyFill="1"/>
    <xf numFmtId="0" fontId="2" fillId="2" borderId="13" xfId="0" applyFont="1" applyFill="1" applyBorder="1"/>
    <xf numFmtId="169" fontId="2" fillId="2" borderId="0" xfId="1" applyNumberFormat="1" applyFont="1" applyFill="1"/>
    <xf numFmtId="164" fontId="5" fillId="2" borderId="0" xfId="1" applyNumberFormat="1" applyFont="1" applyFill="1"/>
    <xf numFmtId="0" fontId="2" fillId="2" borderId="56" xfId="0" applyFont="1" applyFill="1" applyBorder="1"/>
    <xf numFmtId="0" fontId="2" fillId="3" borderId="57" xfId="0" applyFont="1" applyFill="1" applyBorder="1"/>
    <xf numFmtId="0" fontId="2" fillId="3" borderId="57" xfId="0" applyFont="1" applyFill="1" applyBorder="1" applyAlignment="1">
      <alignment horizontal="center" vertical="center"/>
    </xf>
    <xf numFmtId="0" fontId="0" fillId="5" borderId="57" xfId="0" applyFill="1" applyBorder="1"/>
    <xf numFmtId="164" fontId="4" fillId="13" borderId="57" xfId="1" applyNumberFormat="1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vertical="center"/>
    </xf>
    <xf numFmtId="0" fontId="4" fillId="14" borderId="59" xfId="0" applyFont="1" applyFill="1" applyBorder="1" applyAlignment="1">
      <alignment horizontal="center" vertical="center"/>
    </xf>
    <xf numFmtId="164" fontId="4" fillId="14" borderId="57" xfId="1" applyNumberFormat="1" applyFont="1" applyFill="1" applyBorder="1" applyAlignment="1">
      <alignment horizontal="center" vertical="center" wrapText="1"/>
    </xf>
    <xf numFmtId="164" fontId="4" fillId="14" borderId="60" xfId="1" applyNumberFormat="1" applyFont="1" applyFill="1" applyBorder="1" applyAlignment="1">
      <alignment horizontal="center" vertical="center" wrapText="1"/>
    </xf>
    <xf numFmtId="164" fontId="4" fillId="5" borderId="59" xfId="1" applyNumberFormat="1" applyFont="1" applyFill="1" applyBorder="1" applyAlignment="1">
      <alignment horizontal="right" vertical="center" wrapText="1"/>
    </xf>
    <xf numFmtId="164" fontId="4" fillId="5" borderId="57" xfId="1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indent="1"/>
    </xf>
    <xf numFmtId="164" fontId="2" fillId="2" borderId="13" xfId="1" applyNumberFormat="1" applyFont="1" applyFill="1" applyBorder="1"/>
    <xf numFmtId="164" fontId="2" fillId="6" borderId="0" xfId="1" applyNumberFormat="1" applyFont="1" applyFill="1" applyBorder="1"/>
    <xf numFmtId="164" fontId="5" fillId="6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13" xfId="1" applyNumberFormat="1" applyFont="1" applyFill="1" applyBorder="1"/>
    <xf numFmtId="164" fontId="5" fillId="8" borderId="0" xfId="1" applyNumberFormat="1" applyFont="1" applyFill="1" applyBorder="1"/>
    <xf numFmtId="164" fontId="0" fillId="5" borderId="0" xfId="0" applyNumberFormat="1" applyFill="1"/>
    <xf numFmtId="0" fontId="0" fillId="5" borderId="0" xfId="0" applyFill="1"/>
    <xf numFmtId="164" fontId="5" fillId="10" borderId="0" xfId="1" applyNumberFormat="1" applyFont="1" applyFill="1" applyBorder="1"/>
    <xf numFmtId="165" fontId="31" fillId="2" borderId="14" xfId="2" applyNumberFormat="1" applyFont="1" applyFill="1" applyBorder="1"/>
    <xf numFmtId="165" fontId="31" fillId="2" borderId="63" xfId="2" applyNumberFormat="1" applyFont="1" applyFill="1" applyBorder="1"/>
    <xf numFmtId="1" fontId="31" fillId="2" borderId="56" xfId="2" applyNumberFormat="1" applyFont="1" applyFill="1" applyBorder="1"/>
    <xf numFmtId="1" fontId="31" fillId="2" borderId="64" xfId="2" applyNumberFormat="1" applyFont="1" applyFill="1" applyBorder="1"/>
    <xf numFmtId="164" fontId="0" fillId="6" borderId="0" xfId="0" applyNumberFormat="1" applyFill="1"/>
    <xf numFmtId="164" fontId="5" fillId="7" borderId="0" xfId="1" applyNumberFormat="1" applyFont="1" applyFill="1" applyBorder="1"/>
    <xf numFmtId="164" fontId="5" fillId="7" borderId="13" xfId="1" applyNumberFormat="1" applyFont="1" applyFill="1" applyBorder="1"/>
    <xf numFmtId="164" fontId="5" fillId="12" borderId="0" xfId="1" applyNumberFormat="1" applyFont="1" applyFill="1" applyBorder="1"/>
    <xf numFmtId="1" fontId="31" fillId="2" borderId="65" xfId="2" applyNumberFormat="1" applyFont="1" applyFill="1" applyBorder="1"/>
    <xf numFmtId="1" fontId="31" fillId="2" borderId="63" xfId="2" applyNumberFormat="1" applyFont="1" applyFill="1" applyBorder="1"/>
    <xf numFmtId="0" fontId="3" fillId="2" borderId="66" xfId="0" applyFont="1" applyFill="1" applyBorder="1"/>
    <xf numFmtId="164" fontId="3" fillId="2" borderId="16" xfId="0" applyNumberFormat="1" applyFont="1" applyFill="1" applyBorder="1"/>
    <xf numFmtId="164" fontId="3" fillId="2" borderId="15" xfId="0" applyNumberFormat="1" applyFont="1" applyFill="1" applyBorder="1"/>
    <xf numFmtId="164" fontId="3" fillId="2" borderId="7" xfId="0" applyNumberFormat="1" applyFont="1" applyFill="1" applyBorder="1"/>
    <xf numFmtId="164" fontId="3" fillId="6" borderId="15" xfId="0" applyNumberFormat="1" applyFont="1" applyFill="1" applyBorder="1"/>
    <xf numFmtId="164" fontId="3" fillId="8" borderId="16" xfId="0" applyNumberFormat="1" applyFont="1" applyFill="1" applyBorder="1"/>
    <xf numFmtId="0" fontId="3" fillId="5" borderId="0" xfId="0" applyFont="1" applyFill="1"/>
    <xf numFmtId="164" fontId="3" fillId="10" borderId="15" xfId="0" applyNumberFormat="1" applyFont="1" applyFill="1" applyBorder="1"/>
    <xf numFmtId="165" fontId="32" fillId="2" borderId="19" xfId="2" applyNumberFormat="1" applyFont="1" applyFill="1" applyBorder="1"/>
    <xf numFmtId="165" fontId="32" fillId="2" borderId="67" xfId="2" applyNumberFormat="1" applyFont="1" applyFill="1" applyBorder="1"/>
    <xf numFmtId="1" fontId="31" fillId="2" borderId="68" xfId="2" applyNumberFormat="1" applyFont="1" applyFill="1" applyBorder="1"/>
    <xf numFmtId="1" fontId="31" fillId="2" borderId="67" xfId="2" applyNumberFormat="1" applyFont="1" applyFill="1" applyBorder="1"/>
    <xf numFmtId="164" fontId="2" fillId="2" borderId="9" xfId="0" applyNumberFormat="1" applyFont="1" applyFill="1" applyBorder="1"/>
    <xf numFmtId="164" fontId="2" fillId="2" borderId="13" xfId="0" applyNumberFormat="1" applyFont="1" applyFill="1" applyBorder="1"/>
    <xf numFmtId="164" fontId="2" fillId="6" borderId="0" xfId="0" applyNumberFormat="1" applyFont="1" applyFill="1"/>
    <xf numFmtId="164" fontId="2" fillId="8" borderId="0" xfId="0" applyNumberFormat="1" applyFont="1" applyFill="1"/>
    <xf numFmtId="0" fontId="0" fillId="6" borderId="0" xfId="0" applyFill="1"/>
    <xf numFmtId="164" fontId="2" fillId="10" borderId="0" xfId="0" applyNumberFormat="1" applyFont="1" applyFill="1"/>
    <xf numFmtId="2" fontId="31" fillId="2" borderId="65" xfId="2" applyNumberFormat="1" applyFont="1" applyFill="1" applyBorder="1"/>
    <xf numFmtId="2" fontId="31" fillId="2" borderId="63" xfId="2" applyNumberFormat="1" applyFont="1" applyFill="1" applyBorder="1"/>
    <xf numFmtId="0" fontId="3" fillId="2" borderId="62" xfId="0" applyFont="1" applyFill="1" applyBorder="1"/>
    <xf numFmtId="0" fontId="2" fillId="10" borderId="0" xfId="0" applyFont="1" applyFill="1"/>
    <xf numFmtId="164" fontId="31" fillId="2" borderId="65" xfId="0" applyNumberFormat="1" applyFont="1" applyFill="1" applyBorder="1"/>
    <xf numFmtId="164" fontId="31" fillId="2" borderId="63" xfId="0" applyNumberFormat="1" applyFont="1" applyFill="1" applyBorder="1"/>
    <xf numFmtId="164" fontId="31" fillId="2" borderId="68" xfId="0" applyNumberFormat="1" applyFont="1" applyFill="1" applyBorder="1"/>
    <xf numFmtId="164" fontId="5" fillId="6" borderId="0" xfId="0" applyNumberFormat="1" applyFont="1" applyFill="1"/>
    <xf numFmtId="164" fontId="5" fillId="2" borderId="0" xfId="0" applyNumberFormat="1" applyFont="1" applyFill="1"/>
    <xf numFmtId="164" fontId="5" fillId="2" borderId="13" xfId="0" applyNumberFormat="1" applyFont="1" applyFill="1" applyBorder="1"/>
    <xf numFmtId="164" fontId="5" fillId="8" borderId="0" xfId="0" applyNumberFormat="1" applyFont="1" applyFill="1"/>
    <xf numFmtId="164" fontId="5" fillId="10" borderId="0" xfId="0" applyNumberFormat="1" applyFont="1" applyFill="1"/>
    <xf numFmtId="167" fontId="31" fillId="2" borderId="65" xfId="2" applyNumberFormat="1" applyFont="1" applyFill="1" applyBorder="1"/>
    <xf numFmtId="167" fontId="31" fillId="2" borderId="63" xfId="2" applyNumberFormat="1" applyFont="1" applyFill="1" applyBorder="1"/>
    <xf numFmtId="164" fontId="2" fillId="2" borderId="30" xfId="1" applyNumberFormat="1" applyFont="1" applyFill="1" applyBorder="1"/>
    <xf numFmtId="166" fontId="31" fillId="2" borderId="65" xfId="0" applyNumberFormat="1" applyFont="1" applyFill="1" applyBorder="1"/>
    <xf numFmtId="166" fontId="31" fillId="2" borderId="63" xfId="0" applyNumberFormat="1" applyFont="1" applyFill="1" applyBorder="1"/>
    <xf numFmtId="164" fontId="3" fillId="2" borderId="7" xfId="1" applyNumberFormat="1" applyFont="1" applyFill="1" applyBorder="1"/>
    <xf numFmtId="164" fontId="3" fillId="6" borderId="15" xfId="1" applyNumberFormat="1" applyFont="1" applyFill="1" applyBorder="1"/>
    <xf numFmtId="164" fontId="10" fillId="6" borderId="15" xfId="0" applyNumberFormat="1" applyFont="1" applyFill="1" applyBorder="1"/>
    <xf numFmtId="164" fontId="10" fillId="2" borderId="15" xfId="0" applyNumberFormat="1" applyFont="1" applyFill="1" applyBorder="1"/>
    <xf numFmtId="164" fontId="10" fillId="2" borderId="7" xfId="0" applyNumberFormat="1" applyFont="1" applyFill="1" applyBorder="1"/>
    <xf numFmtId="164" fontId="10" fillId="10" borderId="16" xfId="0" applyNumberFormat="1" applyFont="1" applyFill="1" applyBorder="1"/>
    <xf numFmtId="164" fontId="10" fillId="8" borderId="16" xfId="0" applyNumberFormat="1" applyFont="1" applyFill="1" applyBorder="1"/>
    <xf numFmtId="164" fontId="10" fillId="10" borderId="15" xfId="0" applyNumberFormat="1" applyFont="1" applyFill="1" applyBorder="1"/>
    <xf numFmtId="166" fontId="31" fillId="2" borderId="68" xfId="0" applyNumberFormat="1" applyFont="1" applyFill="1" applyBorder="1"/>
    <xf numFmtId="166" fontId="31" fillId="2" borderId="67" xfId="0" applyNumberFormat="1" applyFont="1" applyFill="1" applyBorder="1"/>
    <xf numFmtId="164" fontId="3" fillId="2" borderId="13" xfId="1" applyNumberFormat="1" applyFont="1" applyFill="1" applyBorder="1"/>
    <xf numFmtId="164" fontId="5" fillId="2" borderId="15" xfId="0" applyNumberFormat="1" applyFont="1" applyFill="1" applyBorder="1"/>
    <xf numFmtId="164" fontId="5" fillId="2" borderId="7" xfId="0" applyNumberFormat="1" applyFont="1" applyFill="1" applyBorder="1"/>
    <xf numFmtId="164" fontId="5" fillId="10" borderId="16" xfId="0" applyNumberFormat="1" applyFont="1" applyFill="1" applyBorder="1"/>
    <xf numFmtId="164" fontId="5" fillId="6" borderId="15" xfId="0" applyNumberFormat="1" applyFont="1" applyFill="1" applyBorder="1"/>
    <xf numFmtId="164" fontId="5" fillId="8" borderId="16" xfId="0" applyNumberFormat="1" applyFont="1" applyFill="1" applyBorder="1"/>
    <xf numFmtId="164" fontId="10" fillId="10" borderId="29" xfId="0" applyNumberFormat="1" applyFont="1" applyFill="1" applyBorder="1"/>
    <xf numFmtId="164" fontId="10" fillId="2" borderId="0" xfId="0" applyNumberFormat="1" applyFont="1" applyFill="1"/>
    <xf numFmtId="164" fontId="10" fillId="8" borderId="29" xfId="0" applyNumberFormat="1" applyFont="1" applyFill="1" applyBorder="1"/>
    <xf numFmtId="0" fontId="3" fillId="2" borderId="65" xfId="0" applyFont="1" applyFill="1" applyBorder="1"/>
    <xf numFmtId="164" fontId="24" fillId="2" borderId="0" xfId="0" applyNumberFormat="1" applyFont="1" applyFill="1"/>
    <xf numFmtId="164" fontId="24" fillId="2" borderId="13" xfId="0" applyNumberFormat="1" applyFont="1" applyFill="1" applyBorder="1"/>
    <xf numFmtId="164" fontId="24" fillId="10" borderId="0" xfId="0" applyNumberFormat="1" applyFont="1" applyFill="1"/>
    <xf numFmtId="0" fontId="2" fillId="2" borderId="3" xfId="0" applyFont="1" applyFill="1" applyBorder="1"/>
    <xf numFmtId="165" fontId="31" fillId="2" borderId="0" xfId="2" applyNumberFormat="1" applyFont="1" applyFill="1" applyBorder="1"/>
    <xf numFmtId="165" fontId="31" fillId="10" borderId="0" xfId="2" applyNumberFormat="1" applyFont="1" applyFill="1" applyBorder="1"/>
    <xf numFmtId="0" fontId="33" fillId="2" borderId="65" xfId="0" applyFont="1" applyFill="1" applyBorder="1"/>
    <xf numFmtId="10" fontId="2" fillId="2" borderId="9" xfId="1" applyNumberFormat="1" applyFont="1" applyFill="1" applyBorder="1"/>
    <xf numFmtId="10" fontId="2" fillId="6" borderId="0" xfId="1" applyNumberFormat="1" applyFont="1" applyFill="1" applyBorder="1"/>
    <xf numFmtId="10" fontId="24" fillId="2" borderId="0" xfId="1" applyNumberFormat="1" applyFont="1" applyFill="1" applyBorder="1"/>
    <xf numFmtId="10" fontId="24" fillId="2" borderId="13" xfId="1" applyNumberFormat="1" applyFont="1" applyFill="1" applyBorder="1"/>
    <xf numFmtId="10" fontId="24" fillId="10" borderId="0" xfId="1" applyNumberFormat="1" applyFont="1" applyFill="1" applyBorder="1"/>
    <xf numFmtId="10" fontId="0" fillId="6" borderId="0" xfId="0" applyNumberFormat="1" applyFill="1"/>
    <xf numFmtId="10" fontId="2" fillId="2" borderId="0" xfId="0" applyNumberFormat="1" applyFont="1" applyFill="1"/>
    <xf numFmtId="10" fontId="2" fillId="6" borderId="0" xfId="0" applyNumberFormat="1" applyFont="1" applyFill="1"/>
    <xf numFmtId="165" fontId="2" fillId="2" borderId="0" xfId="0" applyNumberFormat="1" applyFont="1" applyFill="1"/>
    <xf numFmtId="165" fontId="2" fillId="2" borderId="13" xfId="0" applyNumberFormat="1" applyFont="1" applyFill="1" applyBorder="1"/>
    <xf numFmtId="165" fontId="2" fillId="10" borderId="0" xfId="0" applyNumberFormat="1" applyFont="1" applyFill="1"/>
    <xf numFmtId="9" fontId="2" fillId="2" borderId="13" xfId="0" applyNumberFormat="1" applyFont="1" applyFill="1" applyBorder="1"/>
    <xf numFmtId="166" fontId="2" fillId="6" borderId="0" xfId="1" applyNumberFormat="1" applyFont="1" applyFill="1" applyBorder="1"/>
    <xf numFmtId="166" fontId="24" fillId="2" borderId="0" xfId="1" applyNumberFormat="1" applyFont="1" applyFill="1" applyBorder="1"/>
    <xf numFmtId="166" fontId="24" fillId="2" borderId="13" xfId="1" applyNumberFormat="1" applyFont="1" applyFill="1" applyBorder="1"/>
    <xf numFmtId="166" fontId="24" fillId="10" borderId="0" xfId="1" applyNumberFormat="1" applyFont="1" applyFill="1" applyBorder="1"/>
    <xf numFmtId="167" fontId="2" fillId="10" borderId="0" xfId="0" applyNumberFormat="1" applyFont="1" applyFill="1"/>
    <xf numFmtId="165" fontId="2" fillId="6" borderId="0" xfId="2" applyNumberFormat="1" applyFont="1" applyFill="1" applyBorder="1"/>
    <xf numFmtId="165" fontId="24" fillId="2" borderId="0" xfId="2" applyNumberFormat="1" applyFont="1" applyFill="1" applyBorder="1"/>
    <xf numFmtId="165" fontId="24" fillId="2" borderId="13" xfId="2" applyNumberFormat="1" applyFont="1" applyFill="1" applyBorder="1"/>
    <xf numFmtId="165" fontId="2" fillId="10" borderId="0" xfId="2" applyNumberFormat="1" applyFont="1" applyFill="1"/>
    <xf numFmtId="165" fontId="2" fillId="10" borderId="0" xfId="2" applyNumberFormat="1" applyFont="1" applyFill="1" applyBorder="1"/>
    <xf numFmtId="0" fontId="33" fillId="2" borderId="62" xfId="0" applyFont="1" applyFill="1" applyBorder="1"/>
    <xf numFmtId="165" fontId="24" fillId="10" borderId="0" xfId="2" applyNumberFormat="1" applyFont="1" applyFill="1" applyBorder="1"/>
    <xf numFmtId="0" fontId="2" fillId="2" borderId="62" xfId="0" applyFont="1" applyFill="1" applyBorder="1"/>
    <xf numFmtId="9" fontId="2" fillId="6" borderId="0" xfId="2" applyFont="1" applyFill="1" applyBorder="1"/>
    <xf numFmtId="9" fontId="2" fillId="2" borderId="0" xfId="2" applyFont="1" applyFill="1" applyBorder="1"/>
    <xf numFmtId="9" fontId="2" fillId="2" borderId="13" xfId="2" applyFont="1" applyFill="1" applyBorder="1"/>
    <xf numFmtId="9" fontId="2" fillId="10" borderId="0" xfId="2" applyFont="1" applyFill="1" applyBorder="1"/>
    <xf numFmtId="0" fontId="2" fillId="2" borderId="69" xfId="0" applyFont="1" applyFill="1" applyBorder="1"/>
    <xf numFmtId="165" fontId="2" fillId="2" borderId="42" xfId="2" applyNumberFormat="1" applyFont="1" applyFill="1" applyBorder="1"/>
    <xf numFmtId="165" fontId="2" fillId="2" borderId="41" xfId="2" applyNumberFormat="1" applyFont="1" applyFill="1" applyBorder="1"/>
    <xf numFmtId="165" fontId="2" fillId="2" borderId="70" xfId="2" applyNumberFormat="1" applyFont="1" applyFill="1" applyBorder="1"/>
    <xf numFmtId="165" fontId="2" fillId="6" borderId="41" xfId="2" applyNumberFormat="1" applyFont="1" applyFill="1" applyBorder="1"/>
    <xf numFmtId="165" fontId="24" fillId="2" borderId="41" xfId="2" applyNumberFormat="1" applyFont="1" applyFill="1" applyBorder="1"/>
    <xf numFmtId="165" fontId="24" fillId="2" borderId="70" xfId="2" applyNumberFormat="1" applyFont="1" applyFill="1" applyBorder="1"/>
    <xf numFmtId="165" fontId="24" fillId="10" borderId="41" xfId="2" applyNumberFormat="1" applyFont="1" applyFill="1" applyBorder="1"/>
    <xf numFmtId="0" fontId="0" fillId="5" borderId="41" xfId="0" applyFill="1" applyBorder="1"/>
    <xf numFmtId="165" fontId="2" fillId="10" borderId="41" xfId="2" applyNumberFormat="1" applyFont="1" applyFill="1" applyBorder="1"/>
    <xf numFmtId="9" fontId="2" fillId="6" borderId="41" xfId="2" applyFont="1" applyFill="1" applyBorder="1"/>
    <xf numFmtId="9" fontId="2" fillId="2" borderId="41" xfId="2" applyFont="1" applyFill="1" applyBorder="1"/>
    <xf numFmtId="9" fontId="2" fillId="2" borderId="70" xfId="2" applyFont="1" applyFill="1" applyBorder="1"/>
    <xf numFmtId="9" fontId="2" fillId="10" borderId="41" xfId="2" applyFont="1" applyFill="1" applyBorder="1"/>
    <xf numFmtId="165" fontId="31" fillId="2" borderId="71" xfId="2" applyNumberFormat="1" applyFont="1" applyFill="1" applyBorder="1"/>
    <xf numFmtId="165" fontId="31" fillId="2" borderId="72" xfId="2" applyNumberFormat="1" applyFont="1" applyFill="1" applyBorder="1"/>
    <xf numFmtId="2" fontId="31" fillId="2" borderId="73" xfId="2" applyNumberFormat="1" applyFont="1" applyFill="1" applyBorder="1"/>
    <xf numFmtId="2" fontId="31" fillId="2" borderId="72" xfId="2" applyNumberFormat="1" applyFont="1" applyFill="1" applyBorder="1"/>
    <xf numFmtId="170" fontId="34" fillId="5" borderId="2" xfId="0" quotePrefix="1" applyNumberFormat="1" applyFont="1" applyFill="1" applyBorder="1" applyAlignment="1">
      <alignment horizontal="left" vertical="center" wrapText="1"/>
    </xf>
    <xf numFmtId="170" fontId="34" fillId="5" borderId="8" xfId="0" quotePrefix="1" applyNumberFormat="1" applyFont="1" applyFill="1" applyBorder="1" applyAlignment="1">
      <alignment horizontal="left" vertical="center" wrapText="1"/>
    </xf>
    <xf numFmtId="170" fontId="4" fillId="5" borderId="76" xfId="0" applyNumberFormat="1" applyFont="1" applyFill="1" applyBorder="1" applyAlignment="1">
      <alignment horizontal="center" vertical="center" wrapText="1"/>
    </xf>
    <xf numFmtId="170" fontId="4" fillId="5" borderId="30" xfId="0" applyNumberFormat="1" applyFont="1" applyFill="1" applyBorder="1" applyAlignment="1">
      <alignment horizontal="center" vertical="center" wrapText="1"/>
    </xf>
    <xf numFmtId="170" fontId="4" fillId="5" borderId="77" xfId="0" applyNumberFormat="1" applyFont="1" applyFill="1" applyBorder="1" applyAlignment="1">
      <alignment horizontal="center" vertical="center" wrapText="1"/>
    </xf>
    <xf numFmtId="170" fontId="4" fillId="14" borderId="76" xfId="0" applyNumberFormat="1" applyFont="1" applyFill="1" applyBorder="1" applyAlignment="1">
      <alignment horizontal="center" vertical="center" wrapText="1"/>
    </xf>
    <xf numFmtId="170" fontId="4" fillId="14" borderId="30" xfId="0" applyNumberFormat="1" applyFont="1" applyFill="1" applyBorder="1" applyAlignment="1">
      <alignment horizontal="center" vertical="center" wrapText="1"/>
    </xf>
    <xf numFmtId="170" fontId="4" fillId="14" borderId="77" xfId="0" applyNumberFormat="1" applyFont="1" applyFill="1" applyBorder="1" applyAlignment="1">
      <alignment horizontal="center" vertical="center" wrapText="1"/>
    </xf>
    <xf numFmtId="0" fontId="35" fillId="2" borderId="8" xfId="0" applyFont="1" applyFill="1" applyBorder="1"/>
    <xf numFmtId="38" fontId="24" fillId="2" borderId="9" xfId="3" applyFont="1" applyFill="1" applyBorder="1" applyAlignment="1">
      <alignment horizontal="right"/>
    </xf>
    <xf numFmtId="38" fontId="24" fillId="2" borderId="8" xfId="3" applyFont="1" applyFill="1" applyBorder="1" applyAlignment="1">
      <alignment horizontal="right"/>
    </xf>
    <xf numFmtId="38" fontId="24" fillId="6" borderId="13" xfId="3" applyFont="1" applyFill="1" applyBorder="1" applyAlignment="1">
      <alignment horizontal="right"/>
    </xf>
    <xf numFmtId="38" fontId="24" fillId="2" borderId="40" xfId="3" applyFont="1" applyFill="1" applyBorder="1" applyAlignment="1">
      <alignment horizontal="right"/>
    </xf>
    <xf numFmtId="38" fontId="24" fillId="2" borderId="36" xfId="3" applyFont="1" applyFill="1" applyBorder="1" applyAlignment="1">
      <alignment horizontal="right"/>
    </xf>
    <xf numFmtId="0" fontId="24" fillId="2" borderId="8" xfId="0" applyFont="1" applyFill="1" applyBorder="1"/>
    <xf numFmtId="164" fontId="24" fillId="2" borderId="9" xfId="1" applyNumberFormat="1" applyFont="1" applyFill="1" applyBorder="1" applyAlignment="1">
      <alignment horizontal="right" vertical="center" indent="1"/>
    </xf>
    <xf numFmtId="164" fontId="24" fillId="2" borderId="8" xfId="1" applyNumberFormat="1" applyFont="1" applyFill="1" applyBorder="1" applyAlignment="1">
      <alignment horizontal="right" vertical="center" indent="1"/>
    </xf>
    <xf numFmtId="164" fontId="24" fillId="6" borderId="13" xfId="1" applyNumberFormat="1" applyFont="1" applyFill="1" applyBorder="1" applyAlignment="1">
      <alignment horizontal="right" vertical="center" indent="1"/>
    </xf>
    <xf numFmtId="164" fontId="24" fillId="2" borderId="13" xfId="1" applyNumberFormat="1" applyFont="1" applyFill="1" applyBorder="1" applyAlignment="1">
      <alignment horizontal="right" vertical="center" indent="1"/>
    </xf>
    <xf numFmtId="38" fontId="24" fillId="2" borderId="8" xfId="3" applyFont="1" applyFill="1" applyBorder="1"/>
    <xf numFmtId="0" fontId="12" fillId="9" borderId="8" xfId="0" applyFont="1" applyFill="1" applyBorder="1"/>
    <xf numFmtId="164" fontId="24" fillId="2" borderId="16" xfId="3" applyNumberFormat="1" applyFont="1" applyFill="1" applyBorder="1" applyAlignment="1">
      <alignment horizontal="right" indent="1"/>
    </xf>
    <xf numFmtId="164" fontId="24" fillId="2" borderId="6" xfId="3" applyNumberFormat="1" applyFont="1" applyFill="1" applyBorder="1" applyAlignment="1">
      <alignment horizontal="right" indent="1"/>
    </xf>
    <xf numFmtId="164" fontId="24" fillId="6" borderId="7" xfId="3" applyNumberFormat="1" applyFont="1" applyFill="1" applyBorder="1" applyAlignment="1">
      <alignment horizontal="right" indent="1"/>
    </xf>
    <xf numFmtId="164" fontId="24" fillId="2" borderId="7" xfId="3" applyNumberFormat="1" applyFont="1" applyFill="1" applyBorder="1" applyAlignment="1">
      <alignment horizontal="right" indent="1"/>
    </xf>
    <xf numFmtId="164" fontId="24" fillId="2" borderId="9" xfId="3" applyNumberFormat="1" applyFont="1" applyFill="1" applyBorder="1" applyAlignment="1">
      <alignment horizontal="right" indent="1"/>
    </xf>
    <xf numFmtId="164" fontId="24" fillId="2" borderId="8" xfId="3" applyNumberFormat="1" applyFont="1" applyFill="1" applyBorder="1" applyAlignment="1">
      <alignment horizontal="right" indent="1"/>
    </xf>
    <xf numFmtId="164" fontId="24" fillId="6" borderId="13" xfId="3" applyNumberFormat="1" applyFont="1" applyFill="1" applyBorder="1" applyAlignment="1">
      <alignment horizontal="right" indent="1"/>
    </xf>
    <xf numFmtId="164" fontId="24" fillId="2" borderId="13" xfId="3" applyNumberFormat="1" applyFont="1" applyFill="1" applyBorder="1" applyAlignment="1">
      <alignment horizontal="right" indent="1"/>
    </xf>
    <xf numFmtId="9" fontId="24" fillId="2" borderId="13" xfId="2" applyFont="1" applyFill="1" applyBorder="1" applyAlignment="1">
      <alignment horizontal="right" indent="1"/>
    </xf>
    <xf numFmtId="164" fontId="2" fillId="6" borderId="7" xfId="0" applyNumberFormat="1" applyFont="1" applyFill="1" applyBorder="1"/>
    <xf numFmtId="164" fontId="2" fillId="2" borderId="7" xfId="0" applyNumberFormat="1" applyFont="1" applyFill="1" applyBorder="1"/>
    <xf numFmtId="164" fontId="24" fillId="2" borderId="78" xfId="3" applyNumberFormat="1" applyFont="1" applyFill="1" applyBorder="1" applyAlignment="1">
      <alignment horizontal="right" indent="1"/>
    </xf>
    <xf numFmtId="164" fontId="24" fillId="2" borderId="79" xfId="3" applyNumberFormat="1" applyFont="1" applyFill="1" applyBorder="1" applyAlignment="1">
      <alignment horizontal="right" indent="1"/>
    </xf>
    <xf numFmtId="164" fontId="24" fillId="6" borderId="80" xfId="1" applyNumberFormat="1" applyFont="1" applyFill="1" applyBorder="1" applyAlignment="1">
      <alignment horizontal="right" vertical="center" indent="1"/>
    </xf>
    <xf numFmtId="164" fontId="24" fillId="2" borderId="80" xfId="1" applyNumberFormat="1" applyFont="1" applyFill="1" applyBorder="1" applyAlignment="1">
      <alignment horizontal="right" vertical="center" indent="1"/>
    </xf>
    <xf numFmtId="164" fontId="2" fillId="2" borderId="9" xfId="0" applyNumberFormat="1" applyFont="1" applyFill="1" applyBorder="1" applyAlignment="1">
      <alignment horizontal="right" indent="1"/>
    </xf>
    <xf numFmtId="164" fontId="2" fillId="2" borderId="8" xfId="0" applyNumberFormat="1" applyFont="1" applyFill="1" applyBorder="1" applyAlignment="1">
      <alignment horizontal="right" indent="1"/>
    </xf>
    <xf numFmtId="164" fontId="2" fillId="6" borderId="13" xfId="0" applyNumberFormat="1" applyFont="1" applyFill="1" applyBorder="1" applyAlignment="1">
      <alignment horizontal="right" indent="1"/>
    </xf>
    <xf numFmtId="164" fontId="2" fillId="2" borderId="13" xfId="0" applyNumberFormat="1" applyFont="1" applyFill="1" applyBorder="1" applyAlignment="1">
      <alignment horizontal="right" indent="1"/>
    </xf>
    <xf numFmtId="164" fontId="24" fillId="6" borderId="7" xfId="4" applyNumberFormat="1" applyFont="1" applyFill="1" applyBorder="1" applyAlignment="1">
      <alignment horizontal="right" vertical="center" indent="1"/>
    </xf>
    <xf numFmtId="164" fontId="24" fillId="2" borderId="16" xfId="1" applyNumberFormat="1" applyFont="1" applyFill="1" applyBorder="1" applyAlignment="1">
      <alignment horizontal="right" vertical="center" indent="1"/>
    </xf>
    <xf numFmtId="164" fontId="24" fillId="2" borderId="6" xfId="1" applyNumberFormat="1" applyFont="1" applyFill="1" applyBorder="1" applyAlignment="1">
      <alignment horizontal="right" vertical="center" indent="1"/>
    </xf>
    <xf numFmtId="164" fontId="24" fillId="6" borderId="7" xfId="1" applyNumberFormat="1" applyFont="1" applyFill="1" applyBorder="1" applyAlignment="1">
      <alignment horizontal="right" vertical="center" indent="1"/>
    </xf>
    <xf numFmtId="164" fontId="24" fillId="2" borderId="7" xfId="1" applyNumberFormat="1" applyFont="1" applyFill="1" applyBorder="1" applyAlignment="1">
      <alignment horizontal="right" vertical="center" indent="1"/>
    </xf>
    <xf numFmtId="164" fontId="24" fillId="2" borderId="29" xfId="1" applyNumberFormat="1" applyFont="1" applyFill="1" applyBorder="1" applyAlignment="1">
      <alignment horizontal="right" vertical="center" indent="1"/>
    </xf>
    <xf numFmtId="164" fontId="24" fillId="2" borderId="37" xfId="1" applyNumberFormat="1" applyFont="1" applyFill="1" applyBorder="1" applyAlignment="1">
      <alignment horizontal="right" vertical="center" indent="1"/>
    </xf>
    <xf numFmtId="164" fontId="24" fillId="6" borderId="23" xfId="1" applyNumberFormat="1" applyFont="1" applyFill="1" applyBorder="1" applyAlignment="1">
      <alignment horizontal="right" vertical="center" indent="1"/>
    </xf>
    <xf numFmtId="164" fontId="24" fillId="2" borderId="23" xfId="1" applyNumberFormat="1" applyFont="1" applyFill="1" applyBorder="1" applyAlignment="1">
      <alignment horizontal="right" vertical="center" indent="1"/>
    </xf>
    <xf numFmtId="164" fontId="24" fillId="2" borderId="4" xfId="1" applyNumberFormat="1" applyFont="1" applyFill="1" applyBorder="1" applyAlignment="1">
      <alignment horizontal="right" vertical="center" indent="1"/>
    </xf>
    <xf numFmtId="164" fontId="24" fillId="2" borderId="2" xfId="1" applyNumberFormat="1" applyFont="1" applyFill="1" applyBorder="1" applyAlignment="1">
      <alignment horizontal="right" vertical="center" indent="1"/>
    </xf>
    <xf numFmtId="164" fontId="24" fillId="6" borderId="5" xfId="1" applyNumberFormat="1" applyFont="1" applyFill="1" applyBorder="1" applyAlignment="1">
      <alignment horizontal="right" vertical="center" indent="1"/>
    </xf>
    <xf numFmtId="164" fontId="24" fillId="2" borderId="5" xfId="1" applyNumberFormat="1" applyFont="1" applyFill="1" applyBorder="1" applyAlignment="1">
      <alignment horizontal="right" vertical="center" indent="1"/>
    </xf>
    <xf numFmtId="164" fontId="24" fillId="2" borderId="78" xfId="1" applyNumberFormat="1" applyFont="1" applyFill="1" applyBorder="1" applyAlignment="1">
      <alignment horizontal="right" indent="1"/>
    </xf>
    <xf numFmtId="164" fontId="24" fillId="2" borderId="79" xfId="1" applyNumberFormat="1" applyFont="1" applyFill="1" applyBorder="1" applyAlignment="1">
      <alignment horizontal="right" indent="1"/>
    </xf>
    <xf numFmtId="164" fontId="24" fillId="6" borderId="80" xfId="1" applyNumberFormat="1" applyFont="1" applyFill="1" applyBorder="1" applyAlignment="1">
      <alignment horizontal="right" indent="1"/>
    </xf>
    <xf numFmtId="164" fontId="24" fillId="2" borderId="80" xfId="1" applyNumberFormat="1" applyFont="1" applyFill="1" applyBorder="1" applyAlignment="1">
      <alignment horizontal="right" indent="1"/>
    </xf>
    <xf numFmtId="0" fontId="17" fillId="2" borderId="0" xfId="0" applyFont="1" applyFill="1"/>
    <xf numFmtId="0" fontId="4" fillId="5" borderId="2" xfId="0" applyFont="1" applyFill="1" applyBorder="1"/>
    <xf numFmtId="38" fontId="4" fillId="5" borderId="8" xfId="3" applyFont="1" applyFill="1" applyBorder="1"/>
    <xf numFmtId="170" fontId="4" fillId="5" borderId="8" xfId="0" applyNumberFormat="1" applyFont="1" applyFill="1" applyBorder="1" applyAlignment="1">
      <alignment horizontal="center" vertical="center" wrapText="1"/>
    </xf>
    <xf numFmtId="170" fontId="4" fillId="5" borderId="9" xfId="0" applyNumberFormat="1" applyFont="1" applyFill="1" applyBorder="1" applyAlignment="1">
      <alignment horizontal="center" vertical="center" wrapText="1"/>
    </xf>
    <xf numFmtId="170" fontId="4" fillId="5" borderId="0" xfId="0" applyNumberFormat="1" applyFont="1" applyFill="1" applyAlignment="1">
      <alignment horizontal="center" vertical="center" wrapText="1"/>
    </xf>
    <xf numFmtId="170" fontId="4" fillId="5" borderId="13" xfId="0" applyNumberFormat="1" applyFont="1" applyFill="1" applyBorder="1" applyAlignment="1">
      <alignment horizontal="center" vertical="center" wrapText="1"/>
    </xf>
    <xf numFmtId="170" fontId="4" fillId="5" borderId="14" xfId="0" applyNumberFormat="1" applyFont="1" applyFill="1" applyBorder="1" applyAlignment="1">
      <alignment horizontal="center" vertical="center" wrapText="1"/>
    </xf>
    <xf numFmtId="170" fontId="4" fillId="5" borderId="40" xfId="0" applyNumberFormat="1" applyFont="1" applyFill="1" applyBorder="1" applyAlignment="1">
      <alignment horizontal="center" vertical="center" wrapText="1"/>
    </xf>
    <xf numFmtId="171" fontId="30" fillId="14" borderId="0" xfId="0" applyNumberFormat="1" applyFont="1" applyFill="1"/>
    <xf numFmtId="164" fontId="24" fillId="2" borderId="8" xfId="1" applyNumberFormat="1" applyFont="1" applyFill="1" applyBorder="1" applyAlignment="1">
      <alignment horizontal="justify" vertical="center" wrapText="1"/>
    </xf>
    <xf numFmtId="164" fontId="24" fillId="2" borderId="9" xfId="1" applyNumberFormat="1" applyFont="1" applyFill="1" applyBorder="1" applyAlignment="1">
      <alignment horizontal="justify" vertical="center" wrapText="1"/>
    </xf>
    <xf numFmtId="164" fontId="24" fillId="2" borderId="0" xfId="1" applyNumberFormat="1" applyFont="1" applyFill="1" applyAlignment="1">
      <alignment horizontal="justify" vertical="center" wrapText="1"/>
    </xf>
    <xf numFmtId="0" fontId="2" fillId="2" borderId="14" xfId="0" applyFont="1" applyFill="1" applyBorder="1"/>
    <xf numFmtId="0" fontId="2" fillId="10" borderId="40" xfId="0" applyFont="1" applyFill="1" applyBorder="1"/>
    <xf numFmtId="0" fontId="24" fillId="15" borderId="8" xfId="0" applyFont="1" applyFill="1" applyBorder="1"/>
    <xf numFmtId="164" fontId="24" fillId="2" borderId="8" xfId="1" applyNumberFormat="1" applyFont="1" applyFill="1" applyBorder="1" applyAlignment="1">
      <alignment vertical="center"/>
    </xf>
    <xf numFmtId="164" fontId="24" fillId="2" borderId="9" xfId="1" applyNumberFormat="1" applyFont="1" applyFill="1" applyBorder="1" applyAlignment="1">
      <alignment vertical="center"/>
    </xf>
    <xf numFmtId="164" fontId="24" fillId="2" borderId="0" xfId="1" applyNumberFormat="1" applyFont="1" applyFill="1" applyAlignment="1">
      <alignment vertical="center"/>
    </xf>
    <xf numFmtId="164" fontId="24" fillId="2" borderId="13" xfId="1" applyNumberFormat="1" applyFont="1" applyFill="1" applyBorder="1" applyAlignment="1">
      <alignment vertical="center"/>
    </xf>
    <xf numFmtId="164" fontId="24" fillId="2" borderId="14" xfId="1" applyNumberFormat="1" applyFont="1" applyFill="1" applyBorder="1" applyAlignment="1">
      <alignment vertical="center"/>
    </xf>
    <xf numFmtId="164" fontId="24" fillId="2" borderId="0" xfId="1" applyNumberFormat="1" applyFont="1" applyFill="1" applyBorder="1" applyAlignment="1">
      <alignment vertical="center"/>
    </xf>
    <xf numFmtId="164" fontId="24" fillId="6" borderId="0" xfId="1" applyNumberFormat="1" applyFont="1" applyFill="1" applyAlignment="1">
      <alignment vertical="center"/>
    </xf>
    <xf numFmtId="3" fontId="12" fillId="12" borderId="40" xfId="0" applyNumberFormat="1" applyFont="1" applyFill="1" applyBorder="1"/>
    <xf numFmtId="0" fontId="5" fillId="12" borderId="40" xfId="0" applyFont="1" applyFill="1" applyBorder="1"/>
    <xf numFmtId="0" fontId="12" fillId="12" borderId="40" xfId="0" applyFont="1" applyFill="1" applyBorder="1"/>
    <xf numFmtId="164" fontId="24" fillId="2" borderId="29" xfId="1" applyNumberFormat="1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vertical="center"/>
    </xf>
    <xf numFmtId="164" fontId="24" fillId="2" borderId="23" xfId="1" applyNumberFormat="1" applyFont="1" applyFill="1" applyBorder="1" applyAlignment="1">
      <alignment vertical="center"/>
    </xf>
    <xf numFmtId="164" fontId="24" fillId="2" borderId="81" xfId="1" applyNumberFormat="1" applyFont="1" applyFill="1" applyBorder="1" applyAlignment="1">
      <alignment vertical="center"/>
    </xf>
    <xf numFmtId="164" fontId="24" fillId="6" borderId="1" xfId="1" applyNumberFormat="1" applyFont="1" applyFill="1" applyBorder="1" applyAlignment="1">
      <alignment vertical="center"/>
    </xf>
    <xf numFmtId="164" fontId="24" fillId="8" borderId="55" xfId="1" applyNumberFormat="1" applyFont="1" applyFill="1" applyBorder="1" applyAlignment="1">
      <alignment vertical="center"/>
    </xf>
    <xf numFmtId="164" fontId="24" fillId="2" borderId="2" xfId="1" applyNumberFormat="1" applyFont="1" applyFill="1" applyBorder="1" applyAlignment="1">
      <alignment vertical="center"/>
    </xf>
    <xf numFmtId="164" fontId="24" fillId="2" borderId="4" xfId="1" applyNumberFormat="1" applyFont="1" applyFill="1" applyBorder="1" applyAlignment="1">
      <alignment vertical="center"/>
    </xf>
    <xf numFmtId="164" fontId="24" fillId="8" borderId="40" xfId="1" applyNumberFormat="1" applyFont="1" applyFill="1" applyBorder="1" applyAlignment="1">
      <alignment vertical="center"/>
    </xf>
    <xf numFmtId="164" fontId="24" fillId="2" borderId="8" xfId="1" applyNumberFormat="1" applyFont="1" applyFill="1" applyBorder="1"/>
    <xf numFmtId="164" fontId="24" fillId="2" borderId="9" xfId="1" applyNumberFormat="1" applyFont="1" applyFill="1" applyBorder="1"/>
    <xf numFmtId="164" fontId="24" fillId="2" borderId="0" xfId="1" applyNumberFormat="1" applyFont="1" applyFill="1"/>
    <xf numFmtId="164" fontId="24" fillId="2" borderId="6" xfId="1" applyNumberFormat="1" applyFont="1" applyFill="1" applyBorder="1" applyAlignment="1">
      <alignment vertical="center"/>
    </xf>
    <xf numFmtId="164" fontId="24" fillId="2" borderId="16" xfId="1" applyNumberFormat="1" applyFont="1" applyFill="1" applyBorder="1" applyAlignment="1">
      <alignment vertical="center"/>
    </xf>
    <xf numFmtId="164" fontId="24" fillId="2" borderId="15" xfId="1" applyNumberFormat="1" applyFont="1" applyFill="1" applyBorder="1" applyAlignment="1">
      <alignment vertical="center"/>
    </xf>
    <xf numFmtId="164" fontId="24" fillId="2" borderId="7" xfId="1" applyNumberFormat="1" applyFont="1" applyFill="1" applyBorder="1" applyAlignment="1">
      <alignment vertical="center"/>
    </xf>
    <xf numFmtId="164" fontId="24" fillId="2" borderId="19" xfId="1" applyNumberFormat="1" applyFont="1" applyFill="1" applyBorder="1" applyAlignment="1">
      <alignment vertical="center"/>
    </xf>
    <xf numFmtId="164" fontId="24" fillId="6" borderId="15" xfId="1" applyNumberFormat="1" applyFont="1" applyFill="1" applyBorder="1" applyAlignment="1">
      <alignment vertical="center"/>
    </xf>
    <xf numFmtId="3" fontId="12" fillId="12" borderId="82" xfId="0" applyNumberFormat="1" applyFont="1" applyFill="1" applyBorder="1"/>
    <xf numFmtId="164" fontId="24" fillId="0" borderId="83" xfId="1" applyNumberFormat="1" applyFont="1" applyFill="1" applyBorder="1" applyAlignment="1">
      <alignment vertical="center"/>
    </xf>
    <xf numFmtId="164" fontId="24" fillId="8" borderId="83" xfId="1" applyNumberFormat="1" applyFont="1" applyFill="1" applyBorder="1" applyAlignment="1">
      <alignment vertical="center"/>
    </xf>
    <xf numFmtId="0" fontId="5" fillId="12" borderId="13" xfId="0" applyFont="1" applyFill="1" applyBorder="1"/>
    <xf numFmtId="3" fontId="12" fillId="12" borderId="13" xfId="0" applyNumberFormat="1" applyFont="1" applyFill="1" applyBorder="1"/>
    <xf numFmtId="164" fontId="24" fillId="8" borderId="13" xfId="1" applyNumberFormat="1" applyFont="1" applyFill="1" applyBorder="1" applyAlignment="1">
      <alignment vertical="center"/>
    </xf>
    <xf numFmtId="164" fontId="12" fillId="12" borderId="40" xfId="0" applyNumberFormat="1" applyFont="1" applyFill="1" applyBorder="1"/>
    <xf numFmtId="164" fontId="24" fillId="8" borderId="38" xfId="1" applyNumberFormat="1" applyFont="1" applyFill="1" applyBorder="1" applyAlignment="1">
      <alignment vertical="center"/>
    </xf>
    <xf numFmtId="164" fontId="24" fillId="2" borderId="6" xfId="1" applyNumberFormat="1" applyFont="1" applyFill="1" applyBorder="1" applyAlignment="1">
      <alignment horizontal="justify" vertical="center" wrapText="1"/>
    </xf>
    <xf numFmtId="164" fontId="24" fillId="2" borderId="16" xfId="1" applyNumberFormat="1" applyFont="1" applyFill="1" applyBorder="1" applyAlignment="1">
      <alignment horizontal="justify" vertical="center" wrapText="1"/>
    </xf>
    <xf numFmtId="164" fontId="24" fillId="2" borderId="15" xfId="1" applyNumberFormat="1" applyFont="1" applyFill="1" applyBorder="1" applyAlignment="1">
      <alignment horizontal="justify" vertical="center" wrapText="1"/>
    </xf>
    <xf numFmtId="164" fontId="12" fillId="12" borderId="82" xfId="1" applyNumberFormat="1" applyFont="1" applyFill="1" applyBorder="1"/>
    <xf numFmtId="0" fontId="2" fillId="2" borderId="4" xfId="0" applyFont="1" applyFill="1" applyBorder="1"/>
    <xf numFmtId="164" fontId="12" fillId="12" borderId="40" xfId="1" applyNumberFormat="1" applyFont="1" applyFill="1" applyBorder="1"/>
    <xf numFmtId="164" fontId="24" fillId="2" borderId="79" xfId="1" applyNumberFormat="1" applyFont="1" applyFill="1" applyBorder="1" applyAlignment="1">
      <alignment horizontal="justify" vertical="center" wrapText="1"/>
    </xf>
    <xf numFmtId="164" fontId="24" fillId="2" borderId="78" xfId="1" applyNumberFormat="1" applyFont="1" applyFill="1" applyBorder="1" applyAlignment="1">
      <alignment horizontal="justify" vertical="center" wrapText="1"/>
    </xf>
    <xf numFmtId="164" fontId="24" fillId="2" borderId="84" xfId="1" applyNumberFormat="1" applyFont="1" applyFill="1" applyBorder="1" applyAlignment="1">
      <alignment horizontal="justify" vertical="center" wrapText="1"/>
    </xf>
    <xf numFmtId="164" fontId="24" fillId="2" borderId="80" xfId="1" applyNumberFormat="1" applyFont="1" applyFill="1" applyBorder="1" applyAlignment="1">
      <alignment vertical="center"/>
    </xf>
    <xf numFmtId="164" fontId="24" fillId="2" borderId="85" xfId="1" applyNumberFormat="1" applyFont="1" applyFill="1" applyBorder="1" applyAlignment="1">
      <alignment vertical="center"/>
    </xf>
    <xf numFmtId="164" fontId="24" fillId="2" borderId="84" xfId="1" applyNumberFormat="1" applyFont="1" applyFill="1" applyBorder="1" applyAlignment="1">
      <alignment vertical="center"/>
    </xf>
    <xf numFmtId="164" fontId="24" fillId="6" borderId="84" xfId="1" applyNumberFormat="1" applyFont="1" applyFill="1" applyBorder="1" applyAlignment="1">
      <alignment vertical="center"/>
    </xf>
    <xf numFmtId="3" fontId="12" fillId="12" borderId="86" xfId="0" applyNumberFormat="1" applyFont="1" applyFill="1" applyBorder="1"/>
    <xf numFmtId="164" fontId="24" fillId="2" borderId="78" xfId="1" applyNumberFormat="1" applyFont="1" applyFill="1" applyBorder="1" applyAlignment="1">
      <alignment vertical="center"/>
    </xf>
    <xf numFmtId="164" fontId="12" fillId="12" borderId="86" xfId="1" applyNumberFormat="1" applyFont="1" applyFill="1" applyBorder="1"/>
    <xf numFmtId="0" fontId="2" fillId="2" borderId="37" xfId="0" applyFont="1" applyFill="1" applyBorder="1"/>
    <xf numFmtId="0" fontId="2" fillId="2" borderId="87" xfId="0" applyFont="1" applyFill="1" applyBorder="1"/>
    <xf numFmtId="0" fontId="2" fillId="2" borderId="88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2" fillId="2" borderId="76" xfId="0" applyFont="1" applyFill="1" applyBorder="1"/>
    <xf numFmtId="0" fontId="2" fillId="2" borderId="30" xfId="0" applyFont="1" applyFill="1" applyBorder="1"/>
    <xf numFmtId="0" fontId="2" fillId="6" borderId="30" xfId="0" applyFont="1" applyFill="1" applyBorder="1"/>
    <xf numFmtId="0" fontId="2" fillId="2" borderId="77" xfId="0" applyFont="1" applyFill="1" applyBorder="1"/>
    <xf numFmtId="0" fontId="2" fillId="2" borderId="54" xfId="0" applyFont="1" applyFill="1" applyBorder="1"/>
    <xf numFmtId="0" fontId="2" fillId="2" borderId="0" xfId="0" applyFont="1" applyFill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165" fontId="4" fillId="2" borderId="0" xfId="2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6" borderId="2" xfId="0" applyFont="1" applyFill="1" applyBorder="1"/>
    <xf numFmtId="165" fontId="6" fillId="7" borderId="8" xfId="0" applyNumberFormat="1" applyFont="1" applyFill="1" applyBorder="1"/>
    <xf numFmtId="3" fontId="10" fillId="3" borderId="12" xfId="0" applyNumberFormat="1" applyFont="1" applyFill="1" applyBorder="1"/>
    <xf numFmtId="164" fontId="20" fillId="3" borderId="11" xfId="1" applyNumberFormat="1" applyFont="1" applyFill="1" applyBorder="1"/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20" fillId="2" borderId="39" xfId="1" applyNumberFormat="1" applyFont="1" applyFill="1" applyBorder="1" applyAlignment="1">
      <alignment horizontal="center" vertical="center"/>
    </xf>
    <xf numFmtId="164" fontId="20" fillId="2" borderId="35" xfId="1" applyNumberFormat="1" applyFont="1" applyFill="1" applyBorder="1" applyAlignment="1">
      <alignment horizontal="center" vertical="center"/>
    </xf>
    <xf numFmtId="164" fontId="20" fillId="2" borderId="10" xfId="1" applyNumberFormat="1" applyFont="1" applyFill="1" applyBorder="1" applyAlignment="1">
      <alignment horizontal="center" vertical="center"/>
    </xf>
    <xf numFmtId="164" fontId="20" fillId="2" borderId="11" xfId="1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164" fontId="4" fillId="13" borderId="57" xfId="1" applyNumberFormat="1" applyFont="1" applyFill="1" applyBorder="1" applyAlignment="1">
      <alignment horizontal="center" vertical="center" wrapText="1"/>
    </xf>
    <xf numFmtId="165" fontId="4" fillId="4" borderId="0" xfId="2" applyNumberFormat="1" applyFont="1" applyFill="1" applyBorder="1" applyAlignment="1">
      <alignment horizontal="center" vertical="center" wrapText="1"/>
    </xf>
    <xf numFmtId="0" fontId="4" fillId="5" borderId="74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164" fontId="4" fillId="5" borderId="2" xfId="1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0" fillId="14" borderId="0" xfId="0" applyFont="1" applyFill="1" applyAlignment="1">
      <alignment horizontal="center"/>
    </xf>
  </cellXfs>
  <cellStyles count="5">
    <cellStyle name="Comma" xfId="1" builtinId="3"/>
    <cellStyle name="Comma 2 3" xfId="4" xr:uid="{28146512-E611-4DEB-8888-AF1FE960B8E2}"/>
    <cellStyle name="Custom - Style8" xfId="3" xr:uid="{DE0CCA48-59D2-4ACF-AA7D-BF70C435AD33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3F3F-0B8A-4C18-BD2F-352C745816CA}">
  <dimension ref="A1:AQ58"/>
  <sheetViews>
    <sheetView tabSelected="1" topLeftCell="K1" zoomScale="56" workbookViewId="0">
      <selection activeCell="AS12" sqref="AS12"/>
    </sheetView>
  </sheetViews>
  <sheetFormatPr defaultRowHeight="14.5" x14ac:dyDescent="0.35"/>
  <cols>
    <col min="1" max="1" width="1.26953125" customWidth="1"/>
    <col min="2" max="2" width="31.36328125" customWidth="1"/>
    <col min="3" max="3" width="7.7265625" bestFit="1" customWidth="1"/>
    <col min="4" max="6" width="8.1796875" bestFit="1" customWidth="1"/>
    <col min="7" max="7" width="7.7265625" bestFit="1" customWidth="1"/>
    <col min="8" max="18" width="8.1796875" bestFit="1" customWidth="1"/>
    <col min="19" max="19" width="8.36328125" bestFit="1" customWidth="1"/>
    <col min="20" max="20" width="12.36328125" bestFit="1" customWidth="1"/>
    <col min="22" max="29" width="8.1796875" bestFit="1" customWidth="1"/>
    <col min="30" max="30" width="10.08984375" bestFit="1" customWidth="1"/>
    <col min="31" max="31" width="9.453125" bestFit="1" customWidth="1"/>
    <col min="32" max="32" width="6.453125" bestFit="1" customWidth="1"/>
    <col min="33" max="33" width="8.08984375" bestFit="1" customWidth="1"/>
    <col min="34" max="34" width="8.36328125" bestFit="1" customWidth="1"/>
    <col min="35" max="35" width="7.90625" bestFit="1" customWidth="1"/>
    <col min="36" max="36" width="3.7265625" bestFit="1" customWidth="1"/>
    <col min="37" max="38" width="8.6328125" bestFit="1" customWidth="1"/>
    <col min="39" max="39" width="7.90625" bestFit="1" customWidth="1"/>
    <col min="40" max="40" width="3.7265625" bestFit="1" customWidth="1"/>
    <col min="41" max="42" width="8.36328125" bestFit="1" customWidth="1"/>
    <col min="43" max="43" width="7.90625" bestFit="1" customWidth="1"/>
  </cols>
  <sheetData>
    <row r="1" spans="1:43" ht="15.5" x14ac:dyDescent="0.35">
      <c r="A1" s="1"/>
      <c r="B1" s="1"/>
      <c r="C1" s="683" t="s">
        <v>0</v>
      </c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1"/>
      <c r="V1" s="684" t="s">
        <v>1</v>
      </c>
      <c r="W1" s="684"/>
      <c r="X1" s="684"/>
      <c r="Y1" s="684"/>
      <c r="Z1" s="684"/>
      <c r="AA1" s="684"/>
      <c r="AB1" s="684"/>
      <c r="AC1" s="684"/>
      <c r="AD1" s="684"/>
      <c r="AE1" s="684"/>
      <c r="AF1" s="1"/>
      <c r="AG1" s="685"/>
      <c r="AH1" s="685"/>
      <c r="AI1" s="685"/>
      <c r="AJ1" s="685"/>
      <c r="AK1" s="685"/>
      <c r="AL1" s="685"/>
      <c r="AM1" s="685"/>
      <c r="AN1" s="2"/>
      <c r="AO1" s="2"/>
      <c r="AP1" s="2"/>
      <c r="AQ1" s="2"/>
    </row>
    <row r="2" spans="1:43" s="678" customFormat="1" ht="15.5" x14ac:dyDescent="0.35">
      <c r="A2" s="673"/>
      <c r="B2" s="67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675"/>
      <c r="V2" s="3" t="s">
        <v>15</v>
      </c>
      <c r="W2" s="3" t="s">
        <v>16</v>
      </c>
      <c r="X2" s="3" t="s">
        <v>17</v>
      </c>
      <c r="Y2" s="3" t="s">
        <v>18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3" t="s">
        <v>26</v>
      </c>
      <c r="AF2" s="676"/>
      <c r="AG2" s="3" t="s">
        <v>27</v>
      </c>
      <c r="AH2" s="3" t="s">
        <v>28</v>
      </c>
      <c r="AI2" s="3" t="s">
        <v>29</v>
      </c>
      <c r="AJ2" s="677"/>
      <c r="AK2" s="3" t="s">
        <v>30</v>
      </c>
      <c r="AL2" s="3" t="s">
        <v>31</v>
      </c>
      <c r="AM2" s="3" t="s">
        <v>29</v>
      </c>
      <c r="AN2" s="677"/>
      <c r="AO2" s="3" t="s">
        <v>20</v>
      </c>
      <c r="AP2" s="3" t="s">
        <v>32</v>
      </c>
      <c r="AQ2" s="3" t="s">
        <v>29</v>
      </c>
    </row>
    <row r="3" spans="1:43" ht="15.5" x14ac:dyDescent="0.35">
      <c r="A3" s="1"/>
      <c r="B3" s="12" t="s">
        <v>33</v>
      </c>
      <c r="C3" s="13">
        <v>623</v>
      </c>
      <c r="D3" s="13">
        <v>648</v>
      </c>
      <c r="E3" s="13">
        <v>666</v>
      </c>
      <c r="F3" s="13">
        <v>680</v>
      </c>
      <c r="G3" s="14">
        <v>656</v>
      </c>
      <c r="H3" s="13">
        <v>638</v>
      </c>
      <c r="I3" s="13">
        <v>626</v>
      </c>
      <c r="J3" s="13">
        <v>619</v>
      </c>
      <c r="K3" s="14">
        <v>616</v>
      </c>
      <c r="L3" s="13">
        <v>622</v>
      </c>
      <c r="M3" s="13">
        <v>631</v>
      </c>
      <c r="N3" s="13">
        <v>625</v>
      </c>
      <c r="O3" s="14">
        <v>628</v>
      </c>
      <c r="P3" s="13">
        <v>629</v>
      </c>
      <c r="Q3" s="13">
        <v>639</v>
      </c>
      <c r="R3" s="15">
        <v>642</v>
      </c>
      <c r="S3" s="16">
        <v>2494</v>
      </c>
      <c r="T3" s="17">
        <v>2538</v>
      </c>
      <c r="U3" s="18"/>
      <c r="V3" s="19">
        <v>1270</v>
      </c>
      <c r="W3" s="20">
        <v>1272</v>
      </c>
      <c r="X3" s="20">
        <v>1287</v>
      </c>
      <c r="Y3" s="21">
        <v>1290</v>
      </c>
      <c r="Z3" s="22">
        <v>1283</v>
      </c>
      <c r="AA3" s="22">
        <v>1267</v>
      </c>
      <c r="AB3" s="22">
        <v>1257</v>
      </c>
      <c r="AC3" s="23">
        <v>1268</v>
      </c>
      <c r="AD3" s="24">
        <v>8.7509944311854326E-3</v>
      </c>
      <c r="AE3" s="24">
        <v>-1.7054263565891459E-2</v>
      </c>
      <c r="AF3" s="25"/>
      <c r="AG3" s="26">
        <v>2542</v>
      </c>
      <c r="AH3" s="27">
        <v>2550</v>
      </c>
      <c r="AI3" s="28">
        <v>3.1471282454760274E-3</v>
      </c>
      <c r="AJ3" s="11"/>
      <c r="AK3" s="26">
        <v>3829</v>
      </c>
      <c r="AL3" s="27">
        <v>3807</v>
      </c>
      <c r="AM3" s="28">
        <v>-5.7456254896839365E-3</v>
      </c>
      <c r="AN3" s="29"/>
      <c r="AO3" s="26">
        <v>5119</v>
      </c>
      <c r="AP3" s="27">
        <v>5075</v>
      </c>
      <c r="AQ3" s="28">
        <v>-8.5954287946864438E-3</v>
      </c>
    </row>
    <row r="4" spans="1:43" ht="15.5" x14ac:dyDescent="0.35">
      <c r="A4" s="1"/>
      <c r="B4" s="30" t="s">
        <v>34</v>
      </c>
      <c r="C4" s="13">
        <v>770</v>
      </c>
      <c r="D4" s="13">
        <v>754</v>
      </c>
      <c r="E4" s="13">
        <v>747</v>
      </c>
      <c r="F4" s="13">
        <v>757</v>
      </c>
      <c r="G4" s="31">
        <v>731</v>
      </c>
      <c r="H4" s="13">
        <v>679</v>
      </c>
      <c r="I4" s="13">
        <v>748</v>
      </c>
      <c r="J4" s="13">
        <v>731</v>
      </c>
      <c r="K4" s="31">
        <v>720</v>
      </c>
      <c r="L4" s="13">
        <v>717</v>
      </c>
      <c r="M4" s="13">
        <v>710</v>
      </c>
      <c r="N4" s="13">
        <v>692</v>
      </c>
      <c r="O4" s="31">
        <v>675</v>
      </c>
      <c r="P4" s="13">
        <v>689</v>
      </c>
      <c r="Q4" s="13">
        <v>671</v>
      </c>
      <c r="R4" s="13">
        <v>678</v>
      </c>
      <c r="S4" s="16">
        <v>2839</v>
      </c>
      <c r="T4" s="32">
        <v>2713</v>
      </c>
      <c r="U4" s="18"/>
      <c r="V4" s="33">
        <v>1118</v>
      </c>
      <c r="W4" s="20">
        <v>1145</v>
      </c>
      <c r="X4" s="20">
        <v>1125</v>
      </c>
      <c r="Y4" s="21">
        <v>1148</v>
      </c>
      <c r="Z4" s="22">
        <v>1137</v>
      </c>
      <c r="AA4" s="22">
        <v>1144</v>
      </c>
      <c r="AB4" s="22">
        <v>1146</v>
      </c>
      <c r="AC4" s="23">
        <v>1146</v>
      </c>
      <c r="AD4" s="24">
        <v>0</v>
      </c>
      <c r="AE4" s="24">
        <v>-1.7421602787456303E-3</v>
      </c>
      <c r="AF4" s="25"/>
      <c r="AG4" s="34">
        <v>2263</v>
      </c>
      <c r="AH4" s="35">
        <v>2281</v>
      </c>
      <c r="AI4" s="36">
        <v>7.9540433053468806E-3</v>
      </c>
      <c r="AJ4" s="11"/>
      <c r="AK4" s="37">
        <v>3388</v>
      </c>
      <c r="AL4" s="38">
        <v>3427</v>
      </c>
      <c r="AM4" s="28">
        <v>1.1511216056670603E-2</v>
      </c>
      <c r="AN4" s="29"/>
      <c r="AO4" s="39">
        <v>4536</v>
      </c>
      <c r="AP4" s="27">
        <v>4573</v>
      </c>
      <c r="AQ4" s="28">
        <v>8.156966490299844E-3</v>
      </c>
    </row>
    <row r="5" spans="1:43" ht="15.5" x14ac:dyDescent="0.35">
      <c r="A5" s="1"/>
      <c r="B5" s="12" t="s">
        <v>35</v>
      </c>
      <c r="C5" s="13"/>
      <c r="D5" s="13"/>
      <c r="E5" s="13"/>
      <c r="F5" s="13"/>
      <c r="G5" s="14"/>
      <c r="H5" s="13"/>
      <c r="I5" s="13"/>
      <c r="J5" s="13"/>
      <c r="K5" s="14"/>
      <c r="L5" s="13"/>
      <c r="M5" s="13"/>
      <c r="N5" s="13"/>
      <c r="O5" s="14"/>
      <c r="P5" s="13"/>
      <c r="Q5" s="13"/>
      <c r="R5" s="15" t="s">
        <v>36</v>
      </c>
      <c r="S5" s="16">
        <v>0</v>
      </c>
      <c r="T5" s="32">
        <v>0</v>
      </c>
      <c r="U5" s="18"/>
      <c r="V5" s="33">
        <v>258</v>
      </c>
      <c r="W5" s="20">
        <v>266</v>
      </c>
      <c r="X5" s="20">
        <v>261</v>
      </c>
      <c r="Y5" s="22">
        <v>244</v>
      </c>
      <c r="Z5" s="22">
        <v>243</v>
      </c>
      <c r="AA5" s="22">
        <v>255</v>
      </c>
      <c r="AB5" s="22">
        <v>265</v>
      </c>
      <c r="AC5" s="40">
        <v>276</v>
      </c>
      <c r="AD5" s="24">
        <v>4.1509433962264142E-2</v>
      </c>
      <c r="AE5" s="24">
        <v>0.13114754098360648</v>
      </c>
      <c r="AF5" s="25"/>
      <c r="AG5" s="26">
        <v>524</v>
      </c>
      <c r="AH5" s="27">
        <v>498</v>
      </c>
      <c r="AI5" s="36">
        <v>-4.961832061068705E-2</v>
      </c>
      <c r="AJ5" s="11"/>
      <c r="AK5" s="26">
        <v>785</v>
      </c>
      <c r="AL5" s="27">
        <v>763</v>
      </c>
      <c r="AM5" s="28">
        <v>-2.8025477707006363E-2</v>
      </c>
      <c r="AN5" s="29"/>
      <c r="AO5" s="26">
        <v>1029</v>
      </c>
      <c r="AP5" s="27">
        <v>1039</v>
      </c>
      <c r="AQ5" s="28">
        <v>9.7181729834792119E-3</v>
      </c>
    </row>
    <row r="6" spans="1:43" ht="15.5" x14ac:dyDescent="0.35">
      <c r="A6" s="1"/>
      <c r="B6" s="12" t="s">
        <v>37</v>
      </c>
      <c r="C6" s="13"/>
      <c r="D6" s="13"/>
      <c r="E6" s="13"/>
      <c r="F6" s="13"/>
      <c r="G6" s="14"/>
      <c r="H6" s="13"/>
      <c r="I6" s="13"/>
      <c r="J6" s="13"/>
      <c r="K6" s="14">
        <v>1</v>
      </c>
      <c r="L6" s="13">
        <v>1</v>
      </c>
      <c r="M6" s="13">
        <v>2</v>
      </c>
      <c r="N6" s="13">
        <v>4</v>
      </c>
      <c r="O6" s="14">
        <v>5</v>
      </c>
      <c r="P6" s="13">
        <v>7</v>
      </c>
      <c r="Q6" s="13">
        <v>9</v>
      </c>
      <c r="R6" s="15">
        <v>11</v>
      </c>
      <c r="S6" s="16">
        <v>8</v>
      </c>
      <c r="T6" s="32">
        <v>32</v>
      </c>
      <c r="U6" s="18"/>
      <c r="V6" s="33">
        <v>31</v>
      </c>
      <c r="W6" s="20">
        <v>33</v>
      </c>
      <c r="X6" s="20">
        <v>35</v>
      </c>
      <c r="Y6" s="22">
        <v>37</v>
      </c>
      <c r="Z6" s="22">
        <v>40</v>
      </c>
      <c r="AA6" s="22">
        <v>42</v>
      </c>
      <c r="AB6" s="22">
        <v>45</v>
      </c>
      <c r="AC6" s="23">
        <v>47</v>
      </c>
      <c r="AD6" s="24">
        <v>4.4444444444444509E-2</v>
      </c>
      <c r="AE6" s="24">
        <v>0.27027027027027017</v>
      </c>
      <c r="AF6" s="25"/>
      <c r="AG6" s="34">
        <v>64</v>
      </c>
      <c r="AH6" s="35">
        <v>82</v>
      </c>
      <c r="AI6" s="36">
        <v>0.28125</v>
      </c>
      <c r="AJ6" s="11"/>
      <c r="AK6" s="26">
        <v>99</v>
      </c>
      <c r="AL6" s="27">
        <v>126</v>
      </c>
      <c r="AM6" s="28">
        <v>0.27272727272727271</v>
      </c>
      <c r="AN6" s="29"/>
      <c r="AO6" s="39">
        <v>136</v>
      </c>
      <c r="AP6" s="27">
        <v>174</v>
      </c>
      <c r="AQ6" s="28">
        <v>0.27941176470588225</v>
      </c>
    </row>
    <row r="7" spans="1:43" ht="15.5" x14ac:dyDescent="0.35">
      <c r="A7" s="1"/>
      <c r="B7" s="41" t="s">
        <v>38</v>
      </c>
      <c r="C7" s="42">
        <v>1393</v>
      </c>
      <c r="D7" s="42">
        <v>1402</v>
      </c>
      <c r="E7" s="42">
        <v>1413</v>
      </c>
      <c r="F7" s="42">
        <v>1437</v>
      </c>
      <c r="G7" s="43">
        <v>1387</v>
      </c>
      <c r="H7" s="42">
        <v>1317</v>
      </c>
      <c r="I7" s="42">
        <v>1374</v>
      </c>
      <c r="J7" s="42">
        <v>1350</v>
      </c>
      <c r="K7" s="43">
        <v>1337</v>
      </c>
      <c r="L7" s="42">
        <v>1340</v>
      </c>
      <c r="M7" s="42">
        <v>1343</v>
      </c>
      <c r="N7" s="42">
        <v>1321</v>
      </c>
      <c r="O7" s="43">
        <v>1308</v>
      </c>
      <c r="P7" s="42">
        <v>1325</v>
      </c>
      <c r="Q7" s="42">
        <v>1319</v>
      </c>
      <c r="R7" s="44">
        <v>1331</v>
      </c>
      <c r="S7" s="45">
        <v>5341</v>
      </c>
      <c r="T7" s="46">
        <v>5283</v>
      </c>
      <c r="U7" s="47"/>
      <c r="V7" s="48">
        <v>2678</v>
      </c>
      <c r="W7" s="49">
        <v>2716</v>
      </c>
      <c r="X7" s="49">
        <v>2708</v>
      </c>
      <c r="Y7" s="49">
        <v>2719</v>
      </c>
      <c r="Z7" s="49">
        <v>2703</v>
      </c>
      <c r="AA7" s="49">
        <v>2707</v>
      </c>
      <c r="AB7" s="49">
        <v>2712</v>
      </c>
      <c r="AC7" s="50">
        <v>2737</v>
      </c>
      <c r="AD7" s="51">
        <v>9.2182890855456723E-3</v>
      </c>
      <c r="AE7" s="51">
        <v>6.6200809120999793E-3</v>
      </c>
      <c r="AF7" s="52"/>
      <c r="AG7" s="53">
        <v>5393</v>
      </c>
      <c r="AH7" s="54">
        <v>5410</v>
      </c>
      <c r="AI7" s="55">
        <v>3.1522343778973561E-3</v>
      </c>
      <c r="AJ7" s="11"/>
      <c r="AK7" s="53">
        <v>8101</v>
      </c>
      <c r="AL7" s="54">
        <v>8122</v>
      </c>
      <c r="AM7" s="55">
        <v>2.5922725589433426E-3</v>
      </c>
      <c r="AN7" s="56"/>
      <c r="AO7" s="57">
        <v>10821</v>
      </c>
      <c r="AP7" s="54">
        <v>10859</v>
      </c>
      <c r="AQ7" s="55">
        <v>3.5116902319562993E-3</v>
      </c>
    </row>
    <row r="8" spans="1:43" ht="15.5" x14ac:dyDescent="0.35">
      <c r="A8" s="1"/>
      <c r="B8" s="12" t="s">
        <v>39</v>
      </c>
      <c r="C8" s="13">
        <v>116</v>
      </c>
      <c r="D8" s="13">
        <v>147</v>
      </c>
      <c r="E8" s="13">
        <v>149</v>
      </c>
      <c r="F8" s="13">
        <v>241</v>
      </c>
      <c r="G8" s="14">
        <v>173</v>
      </c>
      <c r="H8" s="13">
        <v>135</v>
      </c>
      <c r="I8" s="13">
        <v>205</v>
      </c>
      <c r="J8" s="13">
        <v>211</v>
      </c>
      <c r="K8" s="14">
        <v>213</v>
      </c>
      <c r="L8" s="13">
        <v>278</v>
      </c>
      <c r="M8" s="13">
        <v>241</v>
      </c>
      <c r="N8" s="25">
        <v>263</v>
      </c>
      <c r="O8" s="14">
        <v>214</v>
      </c>
      <c r="P8" s="25">
        <v>214</v>
      </c>
      <c r="Q8" s="25">
        <v>213</v>
      </c>
      <c r="R8" s="15">
        <v>300</v>
      </c>
      <c r="S8" s="16">
        <v>995</v>
      </c>
      <c r="T8" s="32">
        <v>941</v>
      </c>
      <c r="U8" s="18"/>
      <c r="V8" s="58">
        <v>372</v>
      </c>
      <c r="W8" s="22">
        <v>368</v>
      </c>
      <c r="X8" s="22">
        <v>364</v>
      </c>
      <c r="Y8" s="22">
        <v>587</v>
      </c>
      <c r="Z8" s="22">
        <v>478</v>
      </c>
      <c r="AA8" s="22">
        <v>416</v>
      </c>
      <c r="AB8" s="22">
        <v>392</v>
      </c>
      <c r="AC8" s="59">
        <v>538</v>
      </c>
      <c r="AD8" s="60">
        <v>0.37244897959183665</v>
      </c>
      <c r="AE8" s="60">
        <v>-8.347529812606469E-2</v>
      </c>
      <c r="AF8" s="25"/>
      <c r="AG8" s="26">
        <v>740</v>
      </c>
      <c r="AH8" s="35">
        <v>894</v>
      </c>
      <c r="AI8" s="36">
        <v>0.2081081081081082</v>
      </c>
      <c r="AJ8" s="11"/>
      <c r="AK8" s="61">
        <v>1103</v>
      </c>
      <c r="AL8" s="35">
        <v>1285.9000000000001</v>
      </c>
      <c r="AM8" s="36">
        <v>0.16582048957388951</v>
      </c>
      <c r="AN8" s="62"/>
      <c r="AO8" s="34">
        <v>1691</v>
      </c>
      <c r="AP8" s="27">
        <v>1824</v>
      </c>
      <c r="AQ8" s="36">
        <v>7.8651685393258397E-2</v>
      </c>
    </row>
    <row r="9" spans="1:43" ht="15.5" x14ac:dyDescent="0.35">
      <c r="A9" s="1"/>
      <c r="B9" s="41" t="s">
        <v>40</v>
      </c>
      <c r="C9" s="42">
        <v>1509</v>
      </c>
      <c r="D9" s="42">
        <v>1549</v>
      </c>
      <c r="E9" s="42">
        <v>1562</v>
      </c>
      <c r="F9" s="42">
        <v>1678</v>
      </c>
      <c r="G9" s="43">
        <v>1560</v>
      </c>
      <c r="H9" s="42">
        <v>1452</v>
      </c>
      <c r="I9" s="42">
        <v>1579</v>
      </c>
      <c r="J9" s="42">
        <v>1561</v>
      </c>
      <c r="K9" s="43">
        <v>1550</v>
      </c>
      <c r="L9" s="42">
        <v>1618</v>
      </c>
      <c r="M9" s="42">
        <v>1584</v>
      </c>
      <c r="N9" s="42">
        <v>1584</v>
      </c>
      <c r="O9" s="43">
        <v>1522</v>
      </c>
      <c r="P9" s="42">
        <v>1539</v>
      </c>
      <c r="Q9" s="42">
        <v>1532</v>
      </c>
      <c r="R9" s="44">
        <v>1631</v>
      </c>
      <c r="S9" s="45">
        <v>6336</v>
      </c>
      <c r="T9" s="46">
        <v>6224</v>
      </c>
      <c r="U9" s="47"/>
      <c r="V9" s="48">
        <v>3050</v>
      </c>
      <c r="W9" s="49">
        <v>3083</v>
      </c>
      <c r="X9" s="49">
        <v>3072</v>
      </c>
      <c r="Y9" s="49">
        <v>3306</v>
      </c>
      <c r="Z9" s="49">
        <v>3180</v>
      </c>
      <c r="AA9" s="49">
        <v>3123</v>
      </c>
      <c r="AB9" s="49">
        <v>3104</v>
      </c>
      <c r="AC9" s="50">
        <v>3275</v>
      </c>
      <c r="AD9" s="51">
        <v>5.5090206185566926E-2</v>
      </c>
      <c r="AE9" s="51">
        <v>-9.3768905021173188E-3</v>
      </c>
      <c r="AF9" s="52"/>
      <c r="AG9" s="53">
        <v>6133</v>
      </c>
      <c r="AH9" s="54">
        <v>6303</v>
      </c>
      <c r="AI9" s="55">
        <v>2.7718897766182859E-2</v>
      </c>
      <c r="AJ9" s="11"/>
      <c r="AK9" s="53">
        <v>9205</v>
      </c>
      <c r="AL9" s="54">
        <v>9407</v>
      </c>
      <c r="AM9" s="55">
        <v>2.1944595328625693E-2</v>
      </c>
      <c r="AN9" s="56"/>
      <c r="AO9" s="57">
        <v>12511</v>
      </c>
      <c r="AP9" s="54">
        <v>12682</v>
      </c>
      <c r="AQ9" s="55">
        <v>1.3667972184477684E-2</v>
      </c>
    </row>
    <row r="10" spans="1:43" ht="15.5" x14ac:dyDescent="0.35">
      <c r="A10" s="1"/>
      <c r="B10" s="63" t="s">
        <v>41</v>
      </c>
      <c r="C10" s="13">
        <v>-302</v>
      </c>
      <c r="D10" s="13">
        <v>-309</v>
      </c>
      <c r="E10" s="13">
        <v>-346</v>
      </c>
      <c r="F10" s="13">
        <v>-478</v>
      </c>
      <c r="G10" s="14">
        <v>-397</v>
      </c>
      <c r="H10" s="13">
        <v>-318</v>
      </c>
      <c r="I10" s="13">
        <v>-406.6</v>
      </c>
      <c r="J10" s="13">
        <v>-417.154</v>
      </c>
      <c r="K10" s="14">
        <v>-417</v>
      </c>
      <c r="L10" s="13">
        <v>-484</v>
      </c>
      <c r="M10" s="13">
        <v>-410</v>
      </c>
      <c r="N10" s="13">
        <v>-443</v>
      </c>
      <c r="O10" s="14">
        <v>-380</v>
      </c>
      <c r="P10" s="13">
        <v>-385</v>
      </c>
      <c r="Q10" s="13">
        <v>-389</v>
      </c>
      <c r="R10" s="64">
        <v>-495</v>
      </c>
      <c r="S10" s="16">
        <v>-1754</v>
      </c>
      <c r="T10" s="65">
        <v>-1649</v>
      </c>
      <c r="U10" s="18"/>
      <c r="V10" s="33">
        <v>-623</v>
      </c>
      <c r="W10" s="20">
        <v>-631</v>
      </c>
      <c r="X10" s="20">
        <v>-625</v>
      </c>
      <c r="Y10" s="20">
        <v>-810</v>
      </c>
      <c r="Z10" s="20">
        <v>-735</v>
      </c>
      <c r="AA10" s="20">
        <v>-644</v>
      </c>
      <c r="AB10" s="20">
        <v>-635.1</v>
      </c>
      <c r="AC10" s="66">
        <v>-802.48</v>
      </c>
      <c r="AD10" s="24">
        <v>0.26354904739411111</v>
      </c>
      <c r="AE10" s="24">
        <v>-9.2839506172839315E-3</v>
      </c>
      <c r="AF10" s="52"/>
      <c r="AG10" s="20">
        <v>-1254</v>
      </c>
      <c r="AH10" s="66">
        <v>-1379</v>
      </c>
      <c r="AI10" s="36">
        <v>9.9681020733652259E-2</v>
      </c>
      <c r="AJ10" s="11"/>
      <c r="AK10" s="67">
        <v>-1879</v>
      </c>
      <c r="AL10" s="68">
        <v>-2014.1</v>
      </c>
      <c r="AM10" s="69">
        <v>7.1899946780202173E-2</v>
      </c>
      <c r="AN10" s="62"/>
      <c r="AO10" s="70">
        <v>-2689</v>
      </c>
      <c r="AP10" s="68">
        <v>-2816.58</v>
      </c>
      <c r="AQ10" s="69">
        <v>4.7445146894756318E-2</v>
      </c>
    </row>
    <row r="11" spans="1:43" ht="15.5" x14ac:dyDescent="0.35">
      <c r="A11" s="1"/>
      <c r="B11" s="71" t="s">
        <v>42</v>
      </c>
      <c r="C11" s="72">
        <v>-119.72656294000001</v>
      </c>
      <c r="D11" s="72">
        <v>-145.90176543000001</v>
      </c>
      <c r="E11" s="72">
        <v>-150.52014080999999</v>
      </c>
      <c r="F11" s="72">
        <v>-263.06888743000002</v>
      </c>
      <c r="G11" s="73">
        <v>-195</v>
      </c>
      <c r="H11" s="72">
        <v>-129</v>
      </c>
      <c r="I11" s="72">
        <v>-218</v>
      </c>
      <c r="J11" s="72">
        <v>-214</v>
      </c>
      <c r="K11" s="73">
        <v>-230</v>
      </c>
      <c r="L11" s="72">
        <v>-291</v>
      </c>
      <c r="M11" s="72">
        <v>-235</v>
      </c>
      <c r="N11" s="72">
        <v>-284</v>
      </c>
      <c r="O11" s="73">
        <v>-216</v>
      </c>
      <c r="P11" s="72">
        <v>-216</v>
      </c>
      <c r="Q11" s="72">
        <v>-225</v>
      </c>
      <c r="R11" s="74">
        <v>-318</v>
      </c>
      <c r="S11" s="75">
        <v>-1040</v>
      </c>
      <c r="T11" s="76">
        <v>-975</v>
      </c>
      <c r="U11" s="77"/>
      <c r="V11" s="78">
        <v>-444</v>
      </c>
      <c r="W11" s="79">
        <v>-450</v>
      </c>
      <c r="X11" s="79">
        <v>-449</v>
      </c>
      <c r="Y11" s="79">
        <v>-631</v>
      </c>
      <c r="Z11" s="79">
        <v>-553</v>
      </c>
      <c r="AA11" s="79">
        <v>-449</v>
      </c>
      <c r="AB11" s="79">
        <v>-443.3</v>
      </c>
      <c r="AC11" s="80">
        <v>-596.45000000000005</v>
      </c>
      <c r="AD11" s="24">
        <v>0.34547710354161976</v>
      </c>
      <c r="AE11" s="24">
        <v>-5.4754358161648087E-2</v>
      </c>
      <c r="AF11" s="81"/>
      <c r="AG11" s="79">
        <v>-894</v>
      </c>
      <c r="AH11" s="80">
        <v>-1002</v>
      </c>
      <c r="AI11" s="82">
        <v>0.12080536912751683</v>
      </c>
      <c r="AJ11" s="11"/>
      <c r="AK11" s="83">
        <v>-1343</v>
      </c>
      <c r="AL11" s="84">
        <v>-1445.3</v>
      </c>
      <c r="AM11" s="82">
        <v>7.6172747580044664E-2</v>
      </c>
      <c r="AN11" s="85"/>
      <c r="AO11" s="83">
        <v>-1974</v>
      </c>
      <c r="AP11" s="84">
        <v>-2041.75</v>
      </c>
      <c r="AQ11" s="82">
        <v>3.4321175278622107E-2</v>
      </c>
    </row>
    <row r="12" spans="1:43" ht="15.5" x14ac:dyDescent="0.35">
      <c r="A12" s="1"/>
      <c r="B12" s="71" t="s">
        <v>43</v>
      </c>
      <c r="C12" s="72">
        <v>-181.61976068999999</v>
      </c>
      <c r="D12" s="72">
        <v>-161.51918758000002</v>
      </c>
      <c r="E12" s="72">
        <v>-195</v>
      </c>
      <c r="F12" s="72">
        <v>-215</v>
      </c>
      <c r="G12" s="73">
        <v>-202</v>
      </c>
      <c r="H12" s="72">
        <v>-189</v>
      </c>
      <c r="I12" s="72">
        <v>-189</v>
      </c>
      <c r="J12" s="72">
        <v>-203</v>
      </c>
      <c r="K12" s="73">
        <v>-187</v>
      </c>
      <c r="L12" s="72">
        <v>-193</v>
      </c>
      <c r="M12" s="72">
        <v>-175</v>
      </c>
      <c r="N12" s="72">
        <v>-159</v>
      </c>
      <c r="O12" s="73">
        <v>-164</v>
      </c>
      <c r="P12" s="72">
        <v>-169</v>
      </c>
      <c r="Q12" s="72">
        <v>-164</v>
      </c>
      <c r="R12" s="74">
        <v>-177</v>
      </c>
      <c r="S12" s="75">
        <v>-714</v>
      </c>
      <c r="T12" s="76">
        <v>-674</v>
      </c>
      <c r="U12" s="77"/>
      <c r="V12" s="78">
        <v>-179</v>
      </c>
      <c r="W12" s="79">
        <v>-181</v>
      </c>
      <c r="X12" s="79">
        <v>-176</v>
      </c>
      <c r="Y12" s="79">
        <v>-180</v>
      </c>
      <c r="Z12" s="79">
        <v>-183</v>
      </c>
      <c r="AA12" s="79">
        <v>-195</v>
      </c>
      <c r="AB12" s="79">
        <v>-191.7</v>
      </c>
      <c r="AC12" s="80">
        <v>-206.02</v>
      </c>
      <c r="AD12" s="24">
        <v>7.4700052164841102E-2</v>
      </c>
      <c r="AE12" s="24">
        <v>0.14455555555555555</v>
      </c>
      <c r="AF12" s="81"/>
      <c r="AG12" s="79">
        <v>-360</v>
      </c>
      <c r="AH12" s="80">
        <v>-378</v>
      </c>
      <c r="AI12" s="82">
        <v>5.0000000000000044E-2</v>
      </c>
      <c r="AJ12" s="11"/>
      <c r="AK12" s="86">
        <v>-536</v>
      </c>
      <c r="AL12" s="87">
        <v>-569.70000000000005</v>
      </c>
      <c r="AM12" s="88">
        <v>6.2873134328358393E-2</v>
      </c>
      <c r="AN12" s="85"/>
      <c r="AO12" s="83">
        <v>-716</v>
      </c>
      <c r="AP12" s="87">
        <v>-775.72</v>
      </c>
      <c r="AQ12" s="88">
        <v>8.3407821229050327E-2</v>
      </c>
    </row>
    <row r="13" spans="1:43" ht="15.5" x14ac:dyDescent="0.35">
      <c r="A13" s="1"/>
      <c r="B13" s="41" t="s">
        <v>44</v>
      </c>
      <c r="C13" s="42">
        <v>1207</v>
      </c>
      <c r="D13" s="42">
        <v>1240</v>
      </c>
      <c r="E13" s="42">
        <v>1216</v>
      </c>
      <c r="F13" s="42">
        <v>1200</v>
      </c>
      <c r="G13" s="43">
        <v>1163</v>
      </c>
      <c r="H13" s="42">
        <v>1134</v>
      </c>
      <c r="I13" s="42">
        <v>1172.4000000000001</v>
      </c>
      <c r="J13" s="42">
        <v>1144</v>
      </c>
      <c r="K13" s="43">
        <v>1133</v>
      </c>
      <c r="L13" s="42">
        <v>1134</v>
      </c>
      <c r="M13" s="42">
        <v>1174</v>
      </c>
      <c r="N13" s="42">
        <v>1141</v>
      </c>
      <c r="O13" s="43">
        <v>1142</v>
      </c>
      <c r="P13" s="42">
        <v>1154</v>
      </c>
      <c r="Q13" s="42">
        <v>1143</v>
      </c>
      <c r="R13" s="89">
        <v>1136</v>
      </c>
      <c r="S13" s="90">
        <v>4582</v>
      </c>
      <c r="T13" s="91">
        <v>4575</v>
      </c>
      <c r="U13" s="47"/>
      <c r="V13" s="92">
        <v>2427</v>
      </c>
      <c r="W13" s="93">
        <v>2453</v>
      </c>
      <c r="X13" s="93">
        <v>2447</v>
      </c>
      <c r="Y13" s="93">
        <v>2496</v>
      </c>
      <c r="Z13" s="94">
        <v>2445</v>
      </c>
      <c r="AA13" s="94">
        <v>2479</v>
      </c>
      <c r="AB13" s="94">
        <v>2468.9</v>
      </c>
      <c r="AC13" s="50">
        <v>2471.52</v>
      </c>
      <c r="AD13" s="51">
        <v>1.0612013447284241E-3</v>
      </c>
      <c r="AE13" s="51">
        <v>-9.8076923076922951E-3</v>
      </c>
      <c r="AF13" s="52"/>
      <c r="AG13" s="57">
        <v>4879</v>
      </c>
      <c r="AH13" s="54">
        <v>4924</v>
      </c>
      <c r="AI13" s="55">
        <v>9.2232014757123171E-3</v>
      </c>
      <c r="AJ13" s="11"/>
      <c r="AK13" s="57">
        <v>7327</v>
      </c>
      <c r="AL13" s="54">
        <v>7392.3</v>
      </c>
      <c r="AM13" s="55">
        <v>8.9122423911560666E-3</v>
      </c>
      <c r="AN13" s="56"/>
      <c r="AO13" s="57">
        <v>9823</v>
      </c>
      <c r="AP13" s="54">
        <v>9864.42</v>
      </c>
      <c r="AQ13" s="55">
        <v>4.2166344294003455E-3</v>
      </c>
    </row>
    <row r="14" spans="1:43" ht="15.5" x14ac:dyDescent="0.35">
      <c r="A14" s="95"/>
      <c r="B14" s="96" t="s">
        <v>45</v>
      </c>
      <c r="C14" s="97">
        <v>0.8</v>
      </c>
      <c r="D14" s="97">
        <v>0.80100000000000005</v>
      </c>
      <c r="E14" s="97">
        <v>0.77800000000000002</v>
      </c>
      <c r="F14" s="97">
        <v>0.71499999999999997</v>
      </c>
      <c r="G14" s="98">
        <v>0.746</v>
      </c>
      <c r="H14" s="97">
        <v>0.78100000000000003</v>
      </c>
      <c r="I14" s="97">
        <v>0.74199999999999999</v>
      </c>
      <c r="J14" s="97">
        <v>0.73299999999999998</v>
      </c>
      <c r="K14" s="98">
        <v>0.73099999999999998</v>
      </c>
      <c r="L14" s="97">
        <v>0.70099999999999996</v>
      </c>
      <c r="M14" s="97">
        <v>0.74099999999999999</v>
      </c>
      <c r="N14" s="97">
        <v>0.72</v>
      </c>
      <c r="O14" s="98">
        <v>0.75</v>
      </c>
      <c r="P14" s="97">
        <v>0.75</v>
      </c>
      <c r="Q14" s="97">
        <v>0.746</v>
      </c>
      <c r="R14" s="99">
        <v>0.69899999999999995</v>
      </c>
      <c r="S14" s="100">
        <v>0.72299999999999998</v>
      </c>
      <c r="T14" s="101">
        <v>0.73499999999999999</v>
      </c>
      <c r="U14" s="102"/>
      <c r="V14" s="103">
        <v>0.79600000000000004</v>
      </c>
      <c r="W14" s="104">
        <v>0.79600000000000004</v>
      </c>
      <c r="X14" s="104">
        <v>0.79700000000000004</v>
      </c>
      <c r="Y14" s="104">
        <v>0.755</v>
      </c>
      <c r="Z14" s="105">
        <v>0.76900000000000002</v>
      </c>
      <c r="AA14" s="105">
        <v>0.79400000000000004</v>
      </c>
      <c r="AB14" s="105">
        <v>0.79500000000000004</v>
      </c>
      <c r="AC14" s="106">
        <v>0.755</v>
      </c>
      <c r="AD14" s="107">
        <v>0.10000000000000009</v>
      </c>
      <c r="AE14" s="107">
        <v>-0.20000000000000018</v>
      </c>
      <c r="AF14" s="97" t="s">
        <v>46</v>
      </c>
      <c r="AG14" s="105">
        <v>0.79600000000000004</v>
      </c>
      <c r="AH14" s="108">
        <v>0.78100000000000003</v>
      </c>
      <c r="AI14" s="107">
        <v>-1.5000000000000013</v>
      </c>
      <c r="AJ14" s="95"/>
      <c r="AK14" s="105">
        <v>0.79600000000000004</v>
      </c>
      <c r="AL14" s="108">
        <v>0.78600000000000003</v>
      </c>
      <c r="AM14" s="109">
        <v>-1.0000000000000009</v>
      </c>
      <c r="AN14" s="110"/>
      <c r="AO14" s="105">
        <v>0.78500000000000003</v>
      </c>
      <c r="AP14" s="108">
        <v>0.77800000000000002</v>
      </c>
      <c r="AQ14" s="109">
        <v>-0.70000000000000062</v>
      </c>
    </row>
    <row r="15" spans="1:43" ht="15.5" x14ac:dyDescent="0.35">
      <c r="A15" s="1"/>
      <c r="B15" s="63" t="s">
        <v>47</v>
      </c>
      <c r="C15" s="13">
        <v>-401</v>
      </c>
      <c r="D15" s="13">
        <v>-392</v>
      </c>
      <c r="E15" s="13">
        <v>-380</v>
      </c>
      <c r="F15" s="13">
        <v>-381</v>
      </c>
      <c r="G15" s="14">
        <v>-407</v>
      </c>
      <c r="H15" s="13">
        <v>-364</v>
      </c>
      <c r="I15" s="13">
        <v>-386</v>
      </c>
      <c r="J15" s="25">
        <v>-378</v>
      </c>
      <c r="K15" s="14">
        <v>-395</v>
      </c>
      <c r="L15" s="13">
        <v>-391</v>
      </c>
      <c r="M15" s="13">
        <v>-386</v>
      </c>
      <c r="N15" s="13">
        <v>-401</v>
      </c>
      <c r="O15" s="14">
        <v>-401</v>
      </c>
      <c r="P15" s="13">
        <v>-412</v>
      </c>
      <c r="Q15" s="13">
        <v>-394</v>
      </c>
      <c r="R15" s="64">
        <v>-573</v>
      </c>
      <c r="S15" s="16">
        <v>-1573</v>
      </c>
      <c r="T15" s="65">
        <v>-1779</v>
      </c>
      <c r="U15" s="18"/>
      <c r="V15" s="33">
        <v>-966</v>
      </c>
      <c r="W15" s="20">
        <v>-974</v>
      </c>
      <c r="X15" s="20">
        <v>-985</v>
      </c>
      <c r="Y15" s="20">
        <v>-940</v>
      </c>
      <c r="Z15" s="20">
        <v>-934</v>
      </c>
      <c r="AA15" s="20">
        <v>-999</v>
      </c>
      <c r="AB15" s="20">
        <v>-902.5</v>
      </c>
      <c r="AC15" s="80">
        <v>-875.28</v>
      </c>
      <c r="AD15" s="24">
        <v>-3.0160664819944616E-2</v>
      </c>
      <c r="AE15" s="24">
        <v>-6.8851063829787229E-2</v>
      </c>
      <c r="AF15" s="52"/>
      <c r="AG15" s="20">
        <v>-1940</v>
      </c>
      <c r="AH15" s="66">
        <v>-1933</v>
      </c>
      <c r="AI15" s="36">
        <v>-3.6082474226803996E-3</v>
      </c>
      <c r="AJ15" s="11"/>
      <c r="AK15" s="20">
        <v>-2925</v>
      </c>
      <c r="AL15" s="111">
        <v>-2834.5</v>
      </c>
      <c r="AM15" s="36">
        <v>-3.0940170940170986E-2</v>
      </c>
      <c r="AN15" s="62"/>
      <c r="AO15" s="20">
        <v>-3865</v>
      </c>
      <c r="AP15" s="111">
        <v>-3710.7799999999997</v>
      </c>
      <c r="AQ15" s="36">
        <v>-3.9901681759379137E-2</v>
      </c>
    </row>
    <row r="16" spans="1:43" ht="15.5" x14ac:dyDescent="0.35">
      <c r="A16" s="1"/>
      <c r="B16" s="112" t="s">
        <v>48</v>
      </c>
      <c r="C16" s="72">
        <v>-115</v>
      </c>
      <c r="D16" s="72">
        <v>-118</v>
      </c>
      <c r="E16" s="72">
        <v>-112</v>
      </c>
      <c r="F16" s="72">
        <v>-109</v>
      </c>
      <c r="G16" s="73">
        <v>-110</v>
      </c>
      <c r="H16" s="72">
        <v>-92</v>
      </c>
      <c r="I16" s="72">
        <v>-107</v>
      </c>
      <c r="J16" s="72">
        <v>-96</v>
      </c>
      <c r="K16" s="73">
        <v>-102</v>
      </c>
      <c r="L16" s="72">
        <v>-96</v>
      </c>
      <c r="M16" s="72">
        <v>-82</v>
      </c>
      <c r="N16" s="72">
        <v>-97</v>
      </c>
      <c r="O16" s="73">
        <v>-96</v>
      </c>
      <c r="P16" s="72">
        <v>-95</v>
      </c>
      <c r="Q16" s="72">
        <v>-90</v>
      </c>
      <c r="R16" s="64">
        <v>-90</v>
      </c>
      <c r="S16" s="75">
        <v>-377</v>
      </c>
      <c r="T16" s="65">
        <v>-371</v>
      </c>
      <c r="U16" s="77"/>
      <c r="V16" s="78">
        <v>-183</v>
      </c>
      <c r="W16" s="79">
        <v>-187</v>
      </c>
      <c r="X16" s="79">
        <v>-180</v>
      </c>
      <c r="Y16" s="113">
        <v>-158</v>
      </c>
      <c r="Z16" s="20">
        <v>-172</v>
      </c>
      <c r="AA16" s="20">
        <v>-196</v>
      </c>
      <c r="AB16" s="20">
        <v>-165.9</v>
      </c>
      <c r="AC16" s="80">
        <v>-184.65</v>
      </c>
      <c r="AD16" s="24">
        <v>0.11301989150090419</v>
      </c>
      <c r="AE16" s="24">
        <v>0.16867088607594938</v>
      </c>
      <c r="AF16" s="81"/>
      <c r="AG16" s="114">
        <v>-370</v>
      </c>
      <c r="AH16" s="115">
        <v>-368</v>
      </c>
      <c r="AI16" s="36">
        <v>-5.4054054054053502E-3</v>
      </c>
      <c r="AJ16" s="11"/>
      <c r="AK16" s="20">
        <v>-550</v>
      </c>
      <c r="AL16" s="111">
        <v>-533.9</v>
      </c>
      <c r="AM16" s="36">
        <v>-2.9272727272727339E-2</v>
      </c>
      <c r="AN16" s="62"/>
      <c r="AO16" s="20">
        <v>-708</v>
      </c>
      <c r="AP16" s="111">
        <v>-718.55</v>
      </c>
      <c r="AQ16" s="36">
        <v>1.4901129943502678E-2</v>
      </c>
    </row>
    <row r="17" spans="1:43" ht="15.5" x14ac:dyDescent="0.35">
      <c r="A17" s="1"/>
      <c r="B17" s="112" t="s">
        <v>49</v>
      </c>
      <c r="C17" s="72">
        <v>-65</v>
      </c>
      <c r="D17" s="72">
        <v>-54</v>
      </c>
      <c r="E17" s="72">
        <v>-53</v>
      </c>
      <c r="F17" s="72">
        <v>-52</v>
      </c>
      <c r="G17" s="73">
        <v>-64</v>
      </c>
      <c r="H17" s="72">
        <v>-51</v>
      </c>
      <c r="I17" s="72">
        <v>-59</v>
      </c>
      <c r="J17" s="72">
        <v>-68</v>
      </c>
      <c r="K17" s="73">
        <v>-62</v>
      </c>
      <c r="L17" s="72">
        <v>-57</v>
      </c>
      <c r="M17" s="72">
        <v>-64</v>
      </c>
      <c r="N17" s="72">
        <v>-61</v>
      </c>
      <c r="O17" s="73">
        <v>-65</v>
      </c>
      <c r="P17" s="72">
        <v>-61</v>
      </c>
      <c r="Q17" s="72">
        <v>-64</v>
      </c>
      <c r="R17" s="64">
        <v>-71</v>
      </c>
      <c r="S17" s="75">
        <v>-244</v>
      </c>
      <c r="T17" s="65">
        <v>-261</v>
      </c>
      <c r="U17" s="77"/>
      <c r="V17" s="78">
        <v>-219</v>
      </c>
      <c r="W17" s="79">
        <v>-222</v>
      </c>
      <c r="X17" s="79">
        <v>-237</v>
      </c>
      <c r="Y17" s="113">
        <v>-223</v>
      </c>
      <c r="Z17" s="20">
        <v>-218</v>
      </c>
      <c r="AA17" s="20">
        <v>-219</v>
      </c>
      <c r="AB17" s="20">
        <v>-214.7</v>
      </c>
      <c r="AC17" s="80">
        <v>-246.11</v>
      </c>
      <c r="AD17" s="24">
        <v>0.14629715882626937</v>
      </c>
      <c r="AE17" s="24">
        <v>0.10363228699551574</v>
      </c>
      <c r="AF17" s="81"/>
      <c r="AG17" s="114">
        <v>-441</v>
      </c>
      <c r="AH17" s="115">
        <v>-437</v>
      </c>
      <c r="AI17" s="36">
        <v>-9.0702947845805459E-3</v>
      </c>
      <c r="AJ17" s="11"/>
      <c r="AK17" s="20">
        <v>-678</v>
      </c>
      <c r="AL17" s="111">
        <v>-651.70000000000005</v>
      </c>
      <c r="AM17" s="36">
        <v>-3.8790560471976376E-2</v>
      </c>
      <c r="AN17" s="62"/>
      <c r="AO17" s="20">
        <v>-901</v>
      </c>
      <c r="AP17" s="111">
        <v>-897.81000000000006</v>
      </c>
      <c r="AQ17" s="36">
        <v>-3.5405105438400808E-3</v>
      </c>
    </row>
    <row r="18" spans="1:43" ht="15.5" x14ac:dyDescent="0.35">
      <c r="A18" s="1"/>
      <c r="B18" s="116" t="s">
        <v>50</v>
      </c>
      <c r="C18" s="72">
        <v>-52</v>
      </c>
      <c r="D18" s="72">
        <v>-43</v>
      </c>
      <c r="E18" s="72">
        <v>-42</v>
      </c>
      <c r="F18" s="72">
        <v>-33</v>
      </c>
      <c r="G18" s="73">
        <v>-58</v>
      </c>
      <c r="H18" s="72">
        <v>-56</v>
      </c>
      <c r="I18" s="72">
        <v>-38</v>
      </c>
      <c r="J18" s="72">
        <v>-39</v>
      </c>
      <c r="K18" s="73">
        <v>-59</v>
      </c>
      <c r="L18" s="72">
        <v>-49</v>
      </c>
      <c r="M18" s="72">
        <v>-47</v>
      </c>
      <c r="N18" s="72">
        <v>-66</v>
      </c>
      <c r="O18" s="73">
        <v>-66</v>
      </c>
      <c r="P18" s="72">
        <v>-67</v>
      </c>
      <c r="Q18" s="72">
        <v>-75</v>
      </c>
      <c r="R18" s="64">
        <v>-88</v>
      </c>
      <c r="S18" s="75">
        <v>-221</v>
      </c>
      <c r="T18" s="65">
        <v>-296</v>
      </c>
      <c r="U18" s="77"/>
      <c r="V18" s="78">
        <v>-210</v>
      </c>
      <c r="W18" s="79">
        <v>-223</v>
      </c>
      <c r="X18" s="79">
        <v>-233</v>
      </c>
      <c r="Y18" s="113">
        <v>-233</v>
      </c>
      <c r="Z18" s="20">
        <v>-247</v>
      </c>
      <c r="AA18" s="20">
        <v>-268</v>
      </c>
      <c r="AB18" s="20">
        <v>-203.8</v>
      </c>
      <c r="AC18" s="80">
        <v>-244.13</v>
      </c>
      <c r="AD18" s="24">
        <v>0.19789008832188415</v>
      </c>
      <c r="AE18" s="24">
        <v>4.7768240343347701E-2</v>
      </c>
      <c r="AF18" s="81"/>
      <c r="AG18" s="114">
        <v>-433</v>
      </c>
      <c r="AH18" s="115">
        <v>-515</v>
      </c>
      <c r="AI18" s="36">
        <v>0.18937644341801385</v>
      </c>
      <c r="AJ18" s="11"/>
      <c r="AK18" s="20">
        <v>-666</v>
      </c>
      <c r="AL18" s="111">
        <v>-718.8</v>
      </c>
      <c r="AM18" s="36">
        <v>7.9279279279279136E-2</v>
      </c>
      <c r="AN18" s="62"/>
      <c r="AO18" s="20">
        <v>-899</v>
      </c>
      <c r="AP18" s="111">
        <v>-962.93</v>
      </c>
      <c r="AQ18" s="36">
        <v>7.1112347052280311E-2</v>
      </c>
    </row>
    <row r="19" spans="1:43" ht="15.5" x14ac:dyDescent="0.35">
      <c r="A19" s="1"/>
      <c r="B19" s="112" t="s">
        <v>51</v>
      </c>
      <c r="C19" s="72">
        <v>-78</v>
      </c>
      <c r="D19" s="72">
        <v>-78</v>
      </c>
      <c r="E19" s="72">
        <v>-74</v>
      </c>
      <c r="F19" s="72">
        <v>-80</v>
      </c>
      <c r="G19" s="73">
        <v>-80</v>
      </c>
      <c r="H19" s="72">
        <v>-80</v>
      </c>
      <c r="I19" s="72">
        <v>-77</v>
      </c>
      <c r="J19" s="72">
        <v>-82</v>
      </c>
      <c r="K19" s="73">
        <v>-81</v>
      </c>
      <c r="L19" s="72">
        <v>-79</v>
      </c>
      <c r="M19" s="72">
        <v>-84</v>
      </c>
      <c r="N19" s="72">
        <v>-83</v>
      </c>
      <c r="O19" s="73">
        <v>-82</v>
      </c>
      <c r="P19" s="72">
        <v>-83</v>
      </c>
      <c r="Q19" s="72">
        <v>-77</v>
      </c>
      <c r="R19" s="64">
        <v>-88</v>
      </c>
      <c r="S19" s="75">
        <v>-327</v>
      </c>
      <c r="T19" s="65">
        <v>-330</v>
      </c>
      <c r="U19" s="77"/>
      <c r="V19" s="78">
        <v>-181</v>
      </c>
      <c r="W19" s="79">
        <v>-182</v>
      </c>
      <c r="X19" s="79">
        <v>-166</v>
      </c>
      <c r="Y19" s="113">
        <v>-187</v>
      </c>
      <c r="Z19" s="20">
        <v>-179</v>
      </c>
      <c r="AA19" s="20">
        <v>-139</v>
      </c>
      <c r="AB19" s="20">
        <v>-104.7</v>
      </c>
      <c r="AC19" s="80">
        <v>-156.32</v>
      </c>
      <c r="AD19" s="24">
        <v>0.49302769818529124</v>
      </c>
      <c r="AE19" s="24">
        <v>-0.16406417112299465</v>
      </c>
      <c r="AF19" s="81"/>
      <c r="AG19" s="114">
        <v>-363</v>
      </c>
      <c r="AH19" s="115">
        <v>-318</v>
      </c>
      <c r="AI19" s="36">
        <v>-0.12396694214876036</v>
      </c>
      <c r="AJ19" s="11"/>
      <c r="AK19" s="20">
        <v>-529</v>
      </c>
      <c r="AL19" s="111">
        <v>-422.7</v>
      </c>
      <c r="AM19" s="36">
        <v>-0.20094517958412106</v>
      </c>
      <c r="AN19" s="62"/>
      <c r="AO19" s="20">
        <v>-716</v>
      </c>
      <c r="AP19" s="111">
        <v>-579.02</v>
      </c>
      <c r="AQ19" s="36">
        <v>-0.19131284916201119</v>
      </c>
    </row>
    <row r="20" spans="1:43" ht="31" x14ac:dyDescent="0.35">
      <c r="A20" s="1"/>
      <c r="B20" s="112" t="s">
        <v>52</v>
      </c>
      <c r="C20" s="72">
        <v>-77</v>
      </c>
      <c r="D20" s="72">
        <v>-87</v>
      </c>
      <c r="E20" s="72">
        <v>-80</v>
      </c>
      <c r="F20" s="72">
        <v>-79</v>
      </c>
      <c r="G20" s="73">
        <v>-82</v>
      </c>
      <c r="H20" s="72">
        <v>-65</v>
      </c>
      <c r="I20" s="72">
        <v>-75</v>
      </c>
      <c r="J20" s="72">
        <v>-75</v>
      </c>
      <c r="K20" s="73">
        <v>-81</v>
      </c>
      <c r="L20" s="72">
        <v>-96</v>
      </c>
      <c r="M20" s="72">
        <v>-92</v>
      </c>
      <c r="N20" s="81">
        <v>-80</v>
      </c>
      <c r="O20" s="73">
        <v>-81</v>
      </c>
      <c r="P20" s="81">
        <v>-94</v>
      </c>
      <c r="Q20" s="81">
        <v>-88</v>
      </c>
      <c r="R20" s="64">
        <v>-188</v>
      </c>
      <c r="S20" s="75">
        <v>-349</v>
      </c>
      <c r="T20" s="65">
        <v>-450</v>
      </c>
      <c r="U20" s="77"/>
      <c r="V20" s="78">
        <v>-152</v>
      </c>
      <c r="W20" s="79">
        <v>-143</v>
      </c>
      <c r="X20" s="79">
        <v>-153</v>
      </c>
      <c r="Y20" s="113">
        <v>-114</v>
      </c>
      <c r="Z20" s="20">
        <v>-99</v>
      </c>
      <c r="AA20" s="20">
        <v>-154</v>
      </c>
      <c r="AB20" s="20">
        <v>-181</v>
      </c>
      <c r="AC20" s="80">
        <v>-140</v>
      </c>
      <c r="AD20" s="24">
        <v>-0.22651933701657456</v>
      </c>
      <c r="AE20" s="24">
        <v>0.22807017543859653</v>
      </c>
      <c r="AF20" s="81"/>
      <c r="AG20" s="114">
        <v>-295</v>
      </c>
      <c r="AH20" s="115">
        <v>-253</v>
      </c>
      <c r="AI20" s="36">
        <v>-0.14237288135593218</v>
      </c>
      <c r="AJ20" s="11"/>
      <c r="AK20" s="20">
        <v>-54</v>
      </c>
      <c r="AL20" s="111">
        <v>-73.599999999999994</v>
      </c>
      <c r="AM20" s="36">
        <v>0.36296296296296293</v>
      </c>
      <c r="AN20" s="62"/>
      <c r="AO20" s="20">
        <v>-562</v>
      </c>
      <c r="AP20" s="111">
        <v>-574</v>
      </c>
      <c r="AQ20" s="36">
        <v>2.1352313167259718E-2</v>
      </c>
    </row>
    <row r="21" spans="1:43" ht="15.5" x14ac:dyDescent="0.35">
      <c r="A21" s="1"/>
      <c r="B21" s="112" t="s">
        <v>53</v>
      </c>
      <c r="C21" s="117">
        <v>-14</v>
      </c>
      <c r="D21" s="117">
        <v>-12</v>
      </c>
      <c r="E21" s="117">
        <v>-19</v>
      </c>
      <c r="F21" s="117">
        <v>-28</v>
      </c>
      <c r="G21" s="118">
        <v>-13</v>
      </c>
      <c r="H21" s="117">
        <v>-20</v>
      </c>
      <c r="I21" s="117">
        <v>-30</v>
      </c>
      <c r="J21" s="117">
        <v>-18</v>
      </c>
      <c r="K21" s="118">
        <v>-10</v>
      </c>
      <c r="L21" s="117">
        <v>-14</v>
      </c>
      <c r="M21" s="117">
        <v>-17</v>
      </c>
      <c r="N21" s="117">
        <v>-14</v>
      </c>
      <c r="O21" s="118">
        <v>-11</v>
      </c>
      <c r="P21" s="117">
        <v>-12</v>
      </c>
      <c r="Q21" s="117">
        <v>0</v>
      </c>
      <c r="R21" s="119">
        <v>-48</v>
      </c>
      <c r="S21" s="120">
        <v>-55</v>
      </c>
      <c r="T21" s="121">
        <v>-71</v>
      </c>
      <c r="U21" s="77"/>
      <c r="V21" s="122">
        <v>-21</v>
      </c>
      <c r="W21" s="123">
        <v>-16</v>
      </c>
      <c r="X21" s="123">
        <v>-17</v>
      </c>
      <c r="Y21" s="124">
        <v>-24</v>
      </c>
      <c r="Z21" s="124">
        <v>-18</v>
      </c>
      <c r="AA21" s="124">
        <v>-23</v>
      </c>
      <c r="AB21" s="124">
        <v>-33</v>
      </c>
      <c r="AC21" s="80">
        <v>96</v>
      </c>
      <c r="AD21" s="24">
        <v>-3.9090909090909092</v>
      </c>
      <c r="AE21" s="24">
        <v>-5</v>
      </c>
      <c r="AF21" s="125"/>
      <c r="AG21" s="126">
        <v>-37</v>
      </c>
      <c r="AH21" s="127">
        <v>-41</v>
      </c>
      <c r="AI21" s="36">
        <v>0.10810810810810811</v>
      </c>
      <c r="AJ21" s="11"/>
      <c r="AK21" s="128">
        <v>-448</v>
      </c>
      <c r="AL21" s="129">
        <v>-433.8</v>
      </c>
      <c r="AM21" s="36">
        <v>-3.1696428571428514E-2</v>
      </c>
      <c r="AN21" s="62"/>
      <c r="AO21" s="130">
        <v>-78</v>
      </c>
      <c r="AP21" s="129">
        <v>22</v>
      </c>
      <c r="AQ21" s="36">
        <v>-1.2820512820512819</v>
      </c>
    </row>
    <row r="22" spans="1:43" ht="15.5" x14ac:dyDescent="0.35">
      <c r="A22" s="1"/>
      <c r="B22" s="131" t="s">
        <v>54</v>
      </c>
      <c r="C22" s="132">
        <v>806</v>
      </c>
      <c r="D22" s="132">
        <v>848</v>
      </c>
      <c r="E22" s="132">
        <v>836</v>
      </c>
      <c r="F22" s="132">
        <v>819</v>
      </c>
      <c r="G22" s="133">
        <v>756</v>
      </c>
      <c r="H22" s="132">
        <v>770</v>
      </c>
      <c r="I22" s="132">
        <v>786</v>
      </c>
      <c r="J22" s="134">
        <v>766</v>
      </c>
      <c r="K22" s="135">
        <v>738</v>
      </c>
      <c r="L22" s="134">
        <v>743</v>
      </c>
      <c r="M22" s="134">
        <v>788</v>
      </c>
      <c r="N22" s="134">
        <v>740</v>
      </c>
      <c r="O22" s="135">
        <v>741</v>
      </c>
      <c r="P22" s="134">
        <v>742</v>
      </c>
      <c r="Q22" s="132">
        <v>749</v>
      </c>
      <c r="R22" s="136">
        <v>563</v>
      </c>
      <c r="S22" s="137">
        <v>3009</v>
      </c>
      <c r="T22" s="138">
        <v>2796</v>
      </c>
      <c r="U22" s="47"/>
      <c r="V22" s="139">
        <v>1461</v>
      </c>
      <c r="W22" s="140">
        <v>1478</v>
      </c>
      <c r="X22" s="140">
        <v>1462</v>
      </c>
      <c r="Y22" s="140">
        <v>1556</v>
      </c>
      <c r="Z22" s="141">
        <v>1511</v>
      </c>
      <c r="AA22" s="141">
        <v>1480</v>
      </c>
      <c r="AB22" s="141">
        <v>1566.8</v>
      </c>
      <c r="AC22" s="142">
        <v>1597.05</v>
      </c>
      <c r="AD22" s="143">
        <v>1.9306867500638258E-2</v>
      </c>
      <c r="AE22" s="143">
        <v>2.6381748071979461E-2</v>
      </c>
      <c r="AF22" s="52"/>
      <c r="AG22" s="144">
        <v>2939</v>
      </c>
      <c r="AH22" s="145">
        <v>2991</v>
      </c>
      <c r="AI22" s="146">
        <v>1.7693092888737771E-2</v>
      </c>
      <c r="AJ22" s="11"/>
      <c r="AK22" s="144">
        <v>4401</v>
      </c>
      <c r="AL22" s="145">
        <v>4557.8</v>
      </c>
      <c r="AM22" s="146">
        <v>3.5628266303112888E-2</v>
      </c>
      <c r="AN22" s="62"/>
      <c r="AO22" s="144">
        <v>5957</v>
      </c>
      <c r="AP22" s="145">
        <v>6154.85</v>
      </c>
      <c r="AQ22" s="146">
        <v>3.5628266303112888E-2</v>
      </c>
    </row>
    <row r="23" spans="1:43" ht="15.5" x14ac:dyDescent="0.35">
      <c r="A23" s="95"/>
      <c r="B23" s="147" t="s">
        <v>55</v>
      </c>
      <c r="C23" s="148">
        <v>0.53400000000000003</v>
      </c>
      <c r="D23" s="149">
        <v>0.54700000000000004</v>
      </c>
      <c r="E23" s="149">
        <v>0.53500000000000003</v>
      </c>
      <c r="F23" s="149">
        <v>0.48799999999999999</v>
      </c>
      <c r="G23" s="148">
        <v>0.48499999999999999</v>
      </c>
      <c r="H23" s="149">
        <v>0.53</v>
      </c>
      <c r="I23" s="149">
        <v>0.498</v>
      </c>
      <c r="J23" s="150">
        <v>0.49099999999999999</v>
      </c>
      <c r="K23" s="148">
        <v>0.47599999999999998</v>
      </c>
      <c r="L23" s="149">
        <v>0.45900000000000002</v>
      </c>
      <c r="M23" s="149">
        <v>0.497</v>
      </c>
      <c r="N23" s="149">
        <v>0.46700000000000003</v>
      </c>
      <c r="O23" s="148">
        <v>0.48699999999999999</v>
      </c>
      <c r="P23" s="149">
        <v>0.48199999999999998</v>
      </c>
      <c r="Q23" s="149">
        <v>0.48899999999999999</v>
      </c>
      <c r="R23" s="151">
        <v>0.34518700183936235</v>
      </c>
      <c r="S23" s="152">
        <v>0.47499999999999998</v>
      </c>
      <c r="T23" s="153"/>
      <c r="U23" s="102"/>
      <c r="V23" s="154">
        <v>0.47899999999999998</v>
      </c>
      <c r="W23" s="155">
        <v>0.47899999999999998</v>
      </c>
      <c r="X23" s="155">
        <v>0.47599999999999998</v>
      </c>
      <c r="Y23" s="155">
        <v>0.47099999999999997</v>
      </c>
      <c r="Z23" s="156">
        <v>0.47499999999999998</v>
      </c>
      <c r="AA23" s="156">
        <v>0.47399999999999998</v>
      </c>
      <c r="AB23" s="156">
        <v>0.505</v>
      </c>
      <c r="AC23" s="157">
        <v>0.48799999999999999</v>
      </c>
      <c r="AD23" s="158">
        <v>-1.7000000000000015</v>
      </c>
      <c r="AE23" s="158">
        <v>1.7000000000000015</v>
      </c>
      <c r="AF23" s="97" t="s">
        <v>46</v>
      </c>
      <c r="AG23" s="156">
        <v>0.47899999999999998</v>
      </c>
      <c r="AH23" s="157">
        <v>0.47499999999999998</v>
      </c>
      <c r="AI23" s="158">
        <v>-0.40000000000000036</v>
      </c>
      <c r="AJ23" s="110" t="s">
        <v>46</v>
      </c>
      <c r="AK23" s="156">
        <v>0.47799999999999998</v>
      </c>
      <c r="AL23" s="157">
        <v>0.48499999999999999</v>
      </c>
      <c r="AM23" s="159">
        <v>0.70000000000000062</v>
      </c>
      <c r="AN23" s="110" t="s">
        <v>46</v>
      </c>
      <c r="AO23" s="156">
        <v>0.47599999999999998</v>
      </c>
      <c r="AP23" s="157">
        <v>0.48499999999999999</v>
      </c>
      <c r="AQ23" s="159">
        <v>0.9000000000000008</v>
      </c>
    </row>
    <row r="24" spans="1:43" ht="31" x14ac:dyDescent="0.35">
      <c r="A24" s="1"/>
      <c r="B24" s="131" t="s">
        <v>56</v>
      </c>
      <c r="C24" s="160"/>
      <c r="D24" s="160"/>
      <c r="E24" s="161"/>
      <c r="F24" s="161"/>
      <c r="G24" s="162">
        <v>756</v>
      </c>
      <c r="H24" s="163">
        <v>745</v>
      </c>
      <c r="I24" s="163">
        <v>741</v>
      </c>
      <c r="J24" s="163">
        <v>757</v>
      </c>
      <c r="K24" s="164">
        <v>743</v>
      </c>
      <c r="L24" s="165">
        <v>746</v>
      </c>
      <c r="M24" s="165">
        <v>768</v>
      </c>
      <c r="N24" s="165">
        <v>745</v>
      </c>
      <c r="O24" s="162">
        <v>747</v>
      </c>
      <c r="P24" s="163">
        <v>742</v>
      </c>
      <c r="Q24" s="163">
        <v>742</v>
      </c>
      <c r="R24" s="166">
        <v>724</v>
      </c>
      <c r="S24" s="167">
        <v>3031</v>
      </c>
      <c r="T24" s="168">
        <v>2955</v>
      </c>
      <c r="U24" s="47"/>
      <c r="V24" s="686" t="s">
        <v>57</v>
      </c>
      <c r="W24" s="687"/>
      <c r="X24" s="687"/>
      <c r="Y24" s="687"/>
      <c r="Z24" s="169">
        <v>1707.86</v>
      </c>
      <c r="AA24" s="169">
        <v>1676.99</v>
      </c>
      <c r="AB24" s="170">
        <v>1706.82</v>
      </c>
      <c r="AC24" s="682">
        <f>AC22+53</f>
        <v>1650.05</v>
      </c>
      <c r="AD24" s="171">
        <f>AC24/AB24-1</f>
        <v>-3.3260683610456865E-2</v>
      </c>
      <c r="AE24" s="171"/>
      <c r="AF24" s="172"/>
      <c r="AG24" s="173">
        <v>0</v>
      </c>
      <c r="AH24" s="174">
        <v>3384.85</v>
      </c>
      <c r="AI24" s="175">
        <v>0.15170125893160935</v>
      </c>
      <c r="AJ24" s="11"/>
      <c r="AK24" s="173">
        <v>0</v>
      </c>
      <c r="AL24" s="174">
        <v>5091.67</v>
      </c>
      <c r="AM24" s="176">
        <v>0.15693478754828449</v>
      </c>
      <c r="AN24" s="56"/>
      <c r="AO24" s="173">
        <v>0</v>
      </c>
      <c r="AP24" s="681">
        <f>AP22+114</f>
        <v>6268.85</v>
      </c>
      <c r="AQ24" s="176"/>
    </row>
    <row r="25" spans="1:43" ht="15.5" x14ac:dyDescent="0.35">
      <c r="A25" s="95"/>
      <c r="B25" s="96" t="s">
        <v>58</v>
      </c>
      <c r="C25" s="177"/>
      <c r="D25" s="177"/>
      <c r="E25" s="177"/>
      <c r="F25" s="177"/>
      <c r="G25" s="98">
        <v>0.48499999999999999</v>
      </c>
      <c r="H25" s="177">
        <v>0.51300000000000001</v>
      </c>
      <c r="I25" s="177">
        <v>0.47099999999999997</v>
      </c>
      <c r="J25" s="177">
        <v>0.48499999999999999</v>
      </c>
      <c r="K25" s="178">
        <v>0.47899999999999998</v>
      </c>
      <c r="L25" s="179">
        <v>0.47199999999999998</v>
      </c>
      <c r="M25" s="179">
        <v>0.48699999999999999</v>
      </c>
      <c r="N25" s="179">
        <v>0.46800000000000003</v>
      </c>
      <c r="O25" s="98">
        <v>0.49099999999999999</v>
      </c>
      <c r="P25" s="177">
        <v>0.48399999999999999</v>
      </c>
      <c r="Q25" s="177">
        <v>0.48399999999999999</v>
      </c>
      <c r="R25" s="180">
        <v>0.44400000000000001</v>
      </c>
      <c r="S25" s="100">
        <v>0.48099999999999998</v>
      </c>
      <c r="T25" s="101">
        <v>0.47499999999999998</v>
      </c>
      <c r="U25" s="181"/>
      <c r="V25" s="688"/>
      <c r="W25" s="689"/>
      <c r="X25" s="689"/>
      <c r="Y25" s="689"/>
      <c r="Z25" s="105">
        <v>0.53700000000000003</v>
      </c>
      <c r="AA25" s="105">
        <v>0.53700000000000003</v>
      </c>
      <c r="AB25" s="182">
        <v>0.55000000000000004</v>
      </c>
      <c r="AC25" s="108">
        <f>AC24/AC9</f>
        <v>0.50383206106870226</v>
      </c>
      <c r="AD25" s="183">
        <f>AC25-AB25</f>
        <v>-4.6167938931297781E-2</v>
      </c>
      <c r="AE25" s="183"/>
      <c r="AF25" s="97" t="s">
        <v>46</v>
      </c>
      <c r="AG25" s="184">
        <v>0</v>
      </c>
      <c r="AH25" s="185">
        <v>0.53700000000000003</v>
      </c>
      <c r="AI25" s="82">
        <v>5.8000000000000052E-2</v>
      </c>
      <c r="AJ25" s="110" t="s">
        <v>46</v>
      </c>
      <c r="AK25" s="184">
        <v>0</v>
      </c>
      <c r="AL25" s="185">
        <v>0.54100000000000004</v>
      </c>
      <c r="AM25" s="82">
        <v>6.3000000000000056E-2</v>
      </c>
      <c r="AN25" s="110" t="s">
        <v>46</v>
      </c>
      <c r="AO25" s="184">
        <v>0</v>
      </c>
      <c r="AP25" s="185">
        <f>AP24/AP9</f>
        <v>0.49431083425327238</v>
      </c>
      <c r="AQ25" s="82"/>
    </row>
    <row r="26" spans="1:43" ht="31" x14ac:dyDescent="0.35">
      <c r="A26" s="1"/>
      <c r="B26" s="186" t="s">
        <v>59</v>
      </c>
      <c r="C26" s="13">
        <v>-305</v>
      </c>
      <c r="D26" s="13">
        <v>-308</v>
      </c>
      <c r="E26" s="13">
        <v>-293</v>
      </c>
      <c r="F26" s="13">
        <v>-291</v>
      </c>
      <c r="G26" s="14">
        <v>-306</v>
      </c>
      <c r="H26" s="13">
        <v>-328</v>
      </c>
      <c r="I26" s="13">
        <v>-313</v>
      </c>
      <c r="J26" s="13">
        <v>-276</v>
      </c>
      <c r="K26" s="14">
        <v>-309</v>
      </c>
      <c r="L26" s="13">
        <v>-325</v>
      </c>
      <c r="M26" s="13">
        <v>-322</v>
      </c>
      <c r="N26" s="13">
        <v>-307</v>
      </c>
      <c r="O26" s="14">
        <v>-298</v>
      </c>
      <c r="P26" s="13">
        <v>-309</v>
      </c>
      <c r="Q26" s="13">
        <v>-306</v>
      </c>
      <c r="R26" s="64">
        <v>-312</v>
      </c>
      <c r="S26" s="16">
        <v>-1263</v>
      </c>
      <c r="T26" s="65">
        <v>-1224</v>
      </c>
      <c r="U26" s="77"/>
      <c r="V26" s="33">
        <v>-614</v>
      </c>
      <c r="W26" s="20">
        <v>-631</v>
      </c>
      <c r="X26" s="20">
        <v>-633</v>
      </c>
      <c r="Y26" s="113">
        <v>-707</v>
      </c>
      <c r="Z26" s="20">
        <v>-916</v>
      </c>
      <c r="AA26" s="20">
        <v>-896</v>
      </c>
      <c r="AB26" s="31">
        <v>-871.7</v>
      </c>
      <c r="AC26" s="187">
        <v>-545.69000000000005</v>
      </c>
      <c r="AD26" s="188">
        <v>-0.37399334633474812</v>
      </c>
      <c r="AE26" s="24">
        <v>-0.22816124469589805</v>
      </c>
      <c r="AF26" s="52"/>
      <c r="AG26" s="20">
        <v>-1245</v>
      </c>
      <c r="AH26" s="187">
        <v>-1812</v>
      </c>
      <c r="AI26" s="36">
        <v>0.45542168674698802</v>
      </c>
      <c r="AJ26" s="11"/>
      <c r="AK26" s="20">
        <v>-1878</v>
      </c>
      <c r="AL26" s="111">
        <v>-2683.7</v>
      </c>
      <c r="AM26" s="36">
        <v>0.4290202342917997</v>
      </c>
      <c r="AN26" s="62"/>
      <c r="AO26" s="20">
        <v>-2585</v>
      </c>
      <c r="AP26" s="111">
        <v>-3229.39</v>
      </c>
      <c r="AQ26" s="36">
        <v>0.24928046421663441</v>
      </c>
    </row>
    <row r="27" spans="1:43" ht="15.5" x14ac:dyDescent="0.35">
      <c r="A27" s="1"/>
      <c r="B27" s="186" t="s">
        <v>60</v>
      </c>
      <c r="C27" s="13">
        <v>-5</v>
      </c>
      <c r="D27" s="13">
        <v>-4</v>
      </c>
      <c r="E27" s="13">
        <v>-3</v>
      </c>
      <c r="F27" s="13">
        <v>-2</v>
      </c>
      <c r="G27" s="14">
        <v>0</v>
      </c>
      <c r="H27" s="13">
        <v>0</v>
      </c>
      <c r="I27" s="13">
        <v>0</v>
      </c>
      <c r="J27" s="13">
        <v>-51</v>
      </c>
      <c r="K27" s="14">
        <v>-1</v>
      </c>
      <c r="L27" s="13">
        <v>0</v>
      </c>
      <c r="M27" s="13">
        <v>-2</v>
      </c>
      <c r="N27" s="13">
        <v>-14</v>
      </c>
      <c r="O27" s="14">
        <v>-14</v>
      </c>
      <c r="P27" s="13">
        <v>-9</v>
      </c>
      <c r="Q27" s="13">
        <v>-13</v>
      </c>
      <c r="R27" s="64">
        <v>-1</v>
      </c>
      <c r="S27" s="16">
        <v>-17</v>
      </c>
      <c r="T27" s="65">
        <v>-37</v>
      </c>
      <c r="U27" s="77"/>
      <c r="V27" s="33">
        <v>-5</v>
      </c>
      <c r="W27" s="20">
        <v>-9</v>
      </c>
      <c r="X27" s="20">
        <v>-26</v>
      </c>
      <c r="Y27" s="113">
        <v>-1</v>
      </c>
      <c r="Z27" s="189">
        <v>-1</v>
      </c>
      <c r="AA27" s="189">
        <v>18</v>
      </c>
      <c r="AB27" s="189">
        <v>0.4</v>
      </c>
      <c r="AC27" s="190">
        <v>-253</v>
      </c>
      <c r="AD27" s="191">
        <v>-633.5</v>
      </c>
      <c r="AE27" s="191">
        <v>252</v>
      </c>
      <c r="AF27" s="52"/>
      <c r="AG27" s="20">
        <v>-14</v>
      </c>
      <c r="AH27" s="190">
        <v>17</v>
      </c>
      <c r="AI27" s="192">
        <v>-2.2142857142857144</v>
      </c>
      <c r="AJ27" s="11"/>
      <c r="AK27" s="128">
        <v>-40</v>
      </c>
      <c r="AL27" s="129">
        <v>17.399999999999999</v>
      </c>
      <c r="AM27" s="193">
        <v>-1.4350000000000001</v>
      </c>
      <c r="AN27" s="62"/>
      <c r="AO27" s="20">
        <v>-41</v>
      </c>
      <c r="AP27" s="129">
        <v>-235.6</v>
      </c>
      <c r="AQ27" s="193">
        <v>4.7463414634146339</v>
      </c>
    </row>
    <row r="28" spans="1:43" ht="31" x14ac:dyDescent="0.35">
      <c r="A28" s="1"/>
      <c r="B28" s="194" t="s">
        <v>61</v>
      </c>
      <c r="C28" s="42">
        <v>496</v>
      </c>
      <c r="D28" s="42">
        <v>536</v>
      </c>
      <c r="E28" s="42">
        <v>540</v>
      </c>
      <c r="F28" s="42">
        <v>526</v>
      </c>
      <c r="G28" s="43">
        <v>450</v>
      </c>
      <c r="H28" s="42">
        <v>442</v>
      </c>
      <c r="I28" s="42">
        <v>473</v>
      </c>
      <c r="J28" s="42">
        <v>439</v>
      </c>
      <c r="K28" s="43">
        <v>428</v>
      </c>
      <c r="L28" s="42">
        <v>418</v>
      </c>
      <c r="M28" s="42">
        <v>464</v>
      </c>
      <c r="N28" s="42">
        <v>419</v>
      </c>
      <c r="O28" s="43">
        <v>429</v>
      </c>
      <c r="P28" s="42">
        <v>424</v>
      </c>
      <c r="Q28" s="42">
        <v>430</v>
      </c>
      <c r="R28" s="195">
        <v>250</v>
      </c>
      <c r="S28" s="45">
        <v>1729</v>
      </c>
      <c r="T28" s="196">
        <v>1535</v>
      </c>
      <c r="U28" s="47"/>
      <c r="V28" s="197">
        <v>842</v>
      </c>
      <c r="W28" s="198">
        <v>839</v>
      </c>
      <c r="X28" s="198">
        <v>803</v>
      </c>
      <c r="Y28" s="198">
        <v>848</v>
      </c>
      <c r="Z28" s="49">
        <v>594</v>
      </c>
      <c r="AA28" s="49">
        <v>602</v>
      </c>
      <c r="AB28" s="49">
        <v>695</v>
      </c>
      <c r="AC28" s="199">
        <v>797.72</v>
      </c>
      <c r="AD28" s="200">
        <v>0.14779856115107926</v>
      </c>
      <c r="AE28" s="200">
        <v>-5.9292452830188691E-2</v>
      </c>
      <c r="AF28" s="52"/>
      <c r="AG28" s="57">
        <v>1680</v>
      </c>
      <c r="AH28" s="54">
        <v>1196</v>
      </c>
      <c r="AI28" s="201">
        <v>-0.28809523809523807</v>
      </c>
      <c r="AJ28" s="11"/>
      <c r="AK28" s="57">
        <v>2484</v>
      </c>
      <c r="AL28" s="54">
        <v>1891.5</v>
      </c>
      <c r="AM28" s="55">
        <v>-0.23852657004830913</v>
      </c>
      <c r="AN28" s="56"/>
      <c r="AO28" s="57">
        <v>3332</v>
      </c>
      <c r="AP28" s="54">
        <v>2688.7200000000003</v>
      </c>
      <c r="AQ28" s="55">
        <v>-0.19306122448979579</v>
      </c>
    </row>
    <row r="29" spans="1:43" ht="15.5" x14ac:dyDescent="0.35">
      <c r="A29" s="1"/>
      <c r="B29" s="186" t="s">
        <v>62</v>
      </c>
      <c r="C29" s="132">
        <v>0</v>
      </c>
      <c r="D29" s="132">
        <v>0</v>
      </c>
      <c r="E29" s="132">
        <v>0</v>
      </c>
      <c r="F29" s="132">
        <v>-9</v>
      </c>
      <c r="G29" s="133">
        <v>0</v>
      </c>
      <c r="H29" s="132">
        <v>0</v>
      </c>
      <c r="I29" s="132">
        <v>0</v>
      </c>
      <c r="J29" s="132">
        <v>0</v>
      </c>
      <c r="K29" s="14">
        <v>0</v>
      </c>
      <c r="L29" s="13">
        <v>1</v>
      </c>
      <c r="M29" s="13">
        <v>0</v>
      </c>
      <c r="N29" s="13">
        <v>0</v>
      </c>
      <c r="O29" s="14">
        <v>0</v>
      </c>
      <c r="P29" s="25">
        <v>0</v>
      </c>
      <c r="Q29" s="25"/>
      <c r="R29" s="15" t="s">
        <v>36</v>
      </c>
      <c r="S29" s="16">
        <v>1</v>
      </c>
      <c r="T29" s="679" t="s">
        <v>63</v>
      </c>
      <c r="U29" s="680"/>
      <c r="V29" s="139" t="s">
        <v>36</v>
      </c>
      <c r="W29" s="140" t="s">
        <v>36</v>
      </c>
      <c r="X29" s="140" t="s">
        <v>36</v>
      </c>
      <c r="Y29" s="140" t="s">
        <v>36</v>
      </c>
      <c r="Z29" s="141" t="s">
        <v>36</v>
      </c>
      <c r="AA29" s="141"/>
      <c r="AB29" s="141"/>
      <c r="AC29" s="202"/>
      <c r="AD29" s="203"/>
      <c r="AE29" s="204"/>
      <c r="AF29" s="52"/>
      <c r="AG29" s="205"/>
      <c r="AH29" s="206"/>
      <c r="AI29" s="28"/>
      <c r="AJ29" s="11"/>
      <c r="AK29" s="205"/>
      <c r="AL29" s="206"/>
      <c r="AM29" s="28"/>
      <c r="AN29" s="29"/>
      <c r="AO29" s="205" t="s">
        <v>36</v>
      </c>
      <c r="AP29" s="206"/>
      <c r="AQ29" s="28"/>
    </row>
    <row r="30" spans="1:43" ht="15.5" x14ac:dyDescent="0.35">
      <c r="A30" s="1"/>
      <c r="B30" s="63" t="s">
        <v>64</v>
      </c>
      <c r="C30" s="13">
        <v>-48</v>
      </c>
      <c r="D30" s="13">
        <v>-50</v>
      </c>
      <c r="E30" s="13">
        <v>-54</v>
      </c>
      <c r="F30" s="13">
        <v>-60</v>
      </c>
      <c r="G30" s="14">
        <v>-14</v>
      </c>
      <c r="H30" s="25">
        <v>-65</v>
      </c>
      <c r="I30" s="25">
        <v>-41</v>
      </c>
      <c r="J30" s="25">
        <v>-63</v>
      </c>
      <c r="K30" s="14">
        <v>-69</v>
      </c>
      <c r="L30" s="25">
        <v>-46</v>
      </c>
      <c r="M30" s="25">
        <v>-46</v>
      </c>
      <c r="N30" s="25">
        <v>-54</v>
      </c>
      <c r="O30" s="14">
        <v>-55</v>
      </c>
      <c r="P30" s="25">
        <v>-62</v>
      </c>
      <c r="Q30" s="25">
        <v>-50</v>
      </c>
      <c r="R30" s="64">
        <v>-56</v>
      </c>
      <c r="S30" s="16">
        <v>-215</v>
      </c>
      <c r="T30" s="65">
        <v>-224</v>
      </c>
      <c r="U30" s="77"/>
      <c r="V30" s="33">
        <v>-130</v>
      </c>
      <c r="W30" s="20">
        <v>-134</v>
      </c>
      <c r="X30" s="20">
        <v>-119</v>
      </c>
      <c r="Y30" s="20">
        <v>-111</v>
      </c>
      <c r="Z30" s="20">
        <v>-141</v>
      </c>
      <c r="AA30" s="20">
        <v>-136</v>
      </c>
      <c r="AB30" s="20">
        <v>-136.4</v>
      </c>
      <c r="AC30" s="40">
        <v>-125.29</v>
      </c>
      <c r="AD30" s="24">
        <v>-8.1451612903225779E-2</v>
      </c>
      <c r="AE30" s="24">
        <v>0.12873873873873887</v>
      </c>
      <c r="AF30" s="25"/>
      <c r="AG30" s="20">
        <v>-264</v>
      </c>
      <c r="AH30" s="187">
        <v>-277</v>
      </c>
      <c r="AI30" s="36">
        <v>4.924242424242431E-2</v>
      </c>
      <c r="AJ30" s="11"/>
      <c r="AK30" s="207">
        <v>-383</v>
      </c>
      <c r="AL30" s="208">
        <v>-413.4</v>
      </c>
      <c r="AM30" s="36">
        <v>7.9373368146214096E-2</v>
      </c>
      <c r="AN30" s="62"/>
      <c r="AO30" s="207">
        <v>-494</v>
      </c>
      <c r="AP30" s="208">
        <v>-538.68999999999994</v>
      </c>
      <c r="AQ30" s="36">
        <v>9.0465587044534335E-2</v>
      </c>
    </row>
    <row r="31" spans="1:43" ht="15.5" x14ac:dyDescent="0.35">
      <c r="A31" s="1"/>
      <c r="B31" s="209" t="s">
        <v>65</v>
      </c>
      <c r="C31" s="13"/>
      <c r="D31" s="13"/>
      <c r="E31" s="13"/>
      <c r="F31" s="13"/>
      <c r="G31" s="14"/>
      <c r="H31" s="25"/>
      <c r="I31" s="25"/>
      <c r="J31" s="25"/>
      <c r="K31" s="14"/>
      <c r="L31" s="25"/>
      <c r="M31" s="25"/>
      <c r="N31" s="25"/>
      <c r="O31" s="14"/>
      <c r="P31" s="25"/>
      <c r="Q31" s="25"/>
      <c r="R31" s="64"/>
      <c r="S31" s="16"/>
      <c r="T31" s="65"/>
      <c r="U31" s="77"/>
      <c r="V31" s="33">
        <v>4</v>
      </c>
      <c r="W31" s="20">
        <v>4</v>
      </c>
      <c r="X31" s="20">
        <v>5</v>
      </c>
      <c r="Y31" s="20">
        <v>2</v>
      </c>
      <c r="Z31" s="20">
        <v>7</v>
      </c>
      <c r="AA31" s="20">
        <v>3</v>
      </c>
      <c r="AB31" s="20">
        <v>13.4</v>
      </c>
      <c r="AC31" s="66">
        <v>7.31</v>
      </c>
      <c r="AD31" s="191">
        <v>-0.45447761194029856</v>
      </c>
      <c r="AE31" s="191">
        <v>2.6549999999999998</v>
      </c>
      <c r="AF31" s="25"/>
      <c r="AG31" s="20">
        <v>8</v>
      </c>
      <c r="AH31" s="190">
        <v>10</v>
      </c>
      <c r="AI31" s="36">
        <v>0.25</v>
      </c>
      <c r="AJ31" s="11"/>
      <c r="AK31" s="210">
        <v>13</v>
      </c>
      <c r="AL31" s="211">
        <v>23.4</v>
      </c>
      <c r="AM31" s="36">
        <v>0.79999999999999982</v>
      </c>
      <c r="AN31" s="62"/>
      <c r="AO31" s="210">
        <v>15</v>
      </c>
      <c r="AP31" s="211">
        <v>30.709999999999997</v>
      </c>
      <c r="AQ31" s="36">
        <v>1.047333333333333</v>
      </c>
    </row>
    <row r="32" spans="1:43" ht="15.5" x14ac:dyDescent="0.35">
      <c r="A32" s="1"/>
      <c r="B32" s="41" t="s">
        <v>66</v>
      </c>
      <c r="C32" s="42">
        <v>448</v>
      </c>
      <c r="D32" s="42">
        <v>486</v>
      </c>
      <c r="E32" s="42">
        <v>486</v>
      </c>
      <c r="F32" s="42">
        <v>457</v>
      </c>
      <c r="G32" s="43">
        <v>435</v>
      </c>
      <c r="H32" s="42">
        <v>377</v>
      </c>
      <c r="I32" s="42">
        <v>432</v>
      </c>
      <c r="J32" s="42">
        <v>377</v>
      </c>
      <c r="K32" s="43">
        <v>359</v>
      </c>
      <c r="L32" s="42">
        <v>373</v>
      </c>
      <c r="M32" s="42">
        <v>418</v>
      </c>
      <c r="N32" s="42">
        <v>365</v>
      </c>
      <c r="O32" s="43">
        <v>374</v>
      </c>
      <c r="P32" s="42">
        <v>362</v>
      </c>
      <c r="Q32" s="42">
        <v>380</v>
      </c>
      <c r="R32" s="195">
        <v>194</v>
      </c>
      <c r="S32" s="45">
        <v>1515</v>
      </c>
      <c r="T32" s="196">
        <v>1311</v>
      </c>
      <c r="U32" s="47"/>
      <c r="V32" s="197">
        <v>716</v>
      </c>
      <c r="W32" s="198">
        <v>708</v>
      </c>
      <c r="X32" s="198">
        <v>689</v>
      </c>
      <c r="Y32" s="198">
        <v>739</v>
      </c>
      <c r="Z32" s="49">
        <v>460</v>
      </c>
      <c r="AA32" s="49">
        <v>468</v>
      </c>
      <c r="AB32" s="49">
        <v>572</v>
      </c>
      <c r="AC32" s="212">
        <v>679.73</v>
      </c>
      <c r="AD32" s="51">
        <v>0.18833916083916091</v>
      </c>
      <c r="AE32" s="51">
        <v>-8.0202976995940478E-2</v>
      </c>
      <c r="AF32" s="52"/>
      <c r="AG32" s="57">
        <v>1424</v>
      </c>
      <c r="AH32" s="54">
        <v>928</v>
      </c>
      <c r="AI32" s="213">
        <v>-0.348314606741573</v>
      </c>
      <c r="AJ32" s="11"/>
      <c r="AK32" s="57">
        <v>2113</v>
      </c>
      <c r="AL32" s="54">
        <v>1500.5</v>
      </c>
      <c r="AM32" s="213">
        <v>-0.28987221959299569</v>
      </c>
      <c r="AN32" s="214"/>
      <c r="AO32" s="57">
        <v>2852</v>
      </c>
      <c r="AP32" s="54">
        <v>2179.73</v>
      </c>
      <c r="AQ32" s="213">
        <v>-0.23571879382889205</v>
      </c>
    </row>
    <row r="33" spans="1:43" ht="15.5" x14ac:dyDescent="0.35">
      <c r="A33" s="1"/>
      <c r="B33" s="63" t="s">
        <v>67</v>
      </c>
      <c r="C33" s="13">
        <v>-111</v>
      </c>
      <c r="D33" s="13">
        <v>-98</v>
      </c>
      <c r="E33" s="13">
        <v>-133</v>
      </c>
      <c r="F33" s="13">
        <v>-118</v>
      </c>
      <c r="G33" s="14">
        <v>-103</v>
      </c>
      <c r="H33" s="13">
        <v>-89</v>
      </c>
      <c r="I33" s="13">
        <v>-111</v>
      </c>
      <c r="J33" s="13">
        <v>-97</v>
      </c>
      <c r="K33" s="14">
        <v>-94</v>
      </c>
      <c r="L33" s="13">
        <v>-93</v>
      </c>
      <c r="M33" s="13">
        <v>-105</v>
      </c>
      <c r="N33" s="13">
        <v>-61</v>
      </c>
      <c r="O33" s="14">
        <v>-138</v>
      </c>
      <c r="P33" s="13">
        <v>-142</v>
      </c>
      <c r="Q33" s="13">
        <v>-115</v>
      </c>
      <c r="R33" s="64">
        <v>-82</v>
      </c>
      <c r="S33" s="16">
        <v>-353</v>
      </c>
      <c r="T33" s="65">
        <v>-478</v>
      </c>
      <c r="U33" s="77"/>
      <c r="V33" s="33">
        <v>-217</v>
      </c>
      <c r="W33" s="20">
        <v>-227</v>
      </c>
      <c r="X33" s="20">
        <v>-212</v>
      </c>
      <c r="Y33" s="20">
        <v>-232</v>
      </c>
      <c r="Z33" s="20">
        <v>-140</v>
      </c>
      <c r="AA33" s="20">
        <v>-120</v>
      </c>
      <c r="AB33" s="20">
        <v>-113.6</v>
      </c>
      <c r="AC33" s="215">
        <v>-240.57</v>
      </c>
      <c r="AD33" s="216">
        <v>1.1176936619718312</v>
      </c>
      <c r="AE33" s="216">
        <v>3.693965517241371E-2</v>
      </c>
      <c r="AF33" s="25"/>
      <c r="AG33" s="20">
        <v>-444</v>
      </c>
      <c r="AH33" s="208">
        <v>-260</v>
      </c>
      <c r="AI33" s="36">
        <v>-0.4144144144144144</v>
      </c>
      <c r="AJ33" s="11"/>
      <c r="AK33" s="207">
        <v>-656</v>
      </c>
      <c r="AL33" s="208">
        <v>-373.6</v>
      </c>
      <c r="AM33" s="36">
        <v>-0.43048780487804872</v>
      </c>
      <c r="AN33" s="62"/>
      <c r="AO33" s="207">
        <v>-888</v>
      </c>
      <c r="AP33" s="208">
        <v>-614.17000000000007</v>
      </c>
      <c r="AQ33" s="36">
        <v>-0.30836711711711706</v>
      </c>
    </row>
    <row r="34" spans="1:43" ht="15.5" x14ac:dyDescent="0.35">
      <c r="A34" s="1"/>
      <c r="B34" s="217" t="s">
        <v>68</v>
      </c>
      <c r="C34" s="134">
        <v>337</v>
      </c>
      <c r="D34" s="134">
        <v>388</v>
      </c>
      <c r="E34" s="134">
        <v>353</v>
      </c>
      <c r="F34" s="134">
        <v>339</v>
      </c>
      <c r="G34" s="135">
        <v>332</v>
      </c>
      <c r="H34" s="134">
        <v>288</v>
      </c>
      <c r="I34" s="134">
        <v>321</v>
      </c>
      <c r="J34" s="134">
        <v>280</v>
      </c>
      <c r="K34" s="135">
        <v>265</v>
      </c>
      <c r="L34" s="134">
        <v>280</v>
      </c>
      <c r="M34" s="134">
        <v>313</v>
      </c>
      <c r="N34" s="134">
        <v>304</v>
      </c>
      <c r="O34" s="135">
        <v>236</v>
      </c>
      <c r="P34" s="134">
        <v>220</v>
      </c>
      <c r="Q34" s="134">
        <v>265</v>
      </c>
      <c r="R34" s="218">
        <v>112</v>
      </c>
      <c r="S34" s="219">
        <v>1162</v>
      </c>
      <c r="T34" s="220">
        <v>833</v>
      </c>
      <c r="U34" s="47"/>
      <c r="V34" s="221">
        <v>499</v>
      </c>
      <c r="W34" s="222">
        <v>481</v>
      </c>
      <c r="X34" s="222">
        <v>477</v>
      </c>
      <c r="Y34" s="223">
        <v>507</v>
      </c>
      <c r="Z34" s="224">
        <v>321</v>
      </c>
      <c r="AA34" s="224">
        <v>348</v>
      </c>
      <c r="AB34" s="224">
        <v>459</v>
      </c>
      <c r="AC34" s="225">
        <v>439.16</v>
      </c>
      <c r="AD34" s="226">
        <v>-4.3224400871459623E-2</v>
      </c>
      <c r="AE34" s="226">
        <v>-0.13380670611439838</v>
      </c>
      <c r="AF34" s="52"/>
      <c r="AG34" s="227">
        <v>980</v>
      </c>
      <c r="AH34" s="228">
        <v>669</v>
      </c>
      <c r="AI34" s="229">
        <v>-0.31734693877551023</v>
      </c>
      <c r="AJ34" s="11"/>
      <c r="AK34" s="227">
        <v>1457</v>
      </c>
      <c r="AL34" s="228">
        <v>1127</v>
      </c>
      <c r="AM34" s="229">
        <v>-0.22649279341111872</v>
      </c>
      <c r="AN34" s="214"/>
      <c r="AO34" s="227">
        <v>1964</v>
      </c>
      <c r="AP34" s="228">
        <v>1567.16</v>
      </c>
      <c r="AQ34" s="229">
        <v>-0.20205702647657842</v>
      </c>
    </row>
    <row r="35" spans="1:43" ht="15.5" x14ac:dyDescent="0.35">
      <c r="A35" s="95"/>
      <c r="B35" s="96" t="s">
        <v>69</v>
      </c>
      <c r="C35" s="177">
        <v>0.223</v>
      </c>
      <c r="D35" s="177">
        <v>0.25</v>
      </c>
      <c r="E35" s="177">
        <v>0.22600000000000001</v>
      </c>
      <c r="F35" s="177">
        <v>0.20200000000000001</v>
      </c>
      <c r="G35" s="98">
        <v>0.21299999999999999</v>
      </c>
      <c r="H35" s="177">
        <v>0.19800000000000001</v>
      </c>
      <c r="I35" s="177">
        <v>0.20300000000000001</v>
      </c>
      <c r="J35" s="177">
        <v>0.17899999999999999</v>
      </c>
      <c r="K35" s="98">
        <v>0.17100000000000001</v>
      </c>
      <c r="L35" s="177">
        <v>0.17299999999999999</v>
      </c>
      <c r="M35" s="177">
        <v>0.19800000000000001</v>
      </c>
      <c r="N35" s="177">
        <v>0.192</v>
      </c>
      <c r="O35" s="98">
        <v>0.155</v>
      </c>
      <c r="P35" s="177">
        <v>0.14299999999999999</v>
      </c>
      <c r="Q35" s="177">
        <v>0.17299999999999999</v>
      </c>
      <c r="R35" s="230">
        <v>6.8669527896995708E-2</v>
      </c>
      <c r="S35" s="100">
        <v>0.183</v>
      </c>
      <c r="T35" s="231">
        <v>0.13400000000000001</v>
      </c>
      <c r="U35" s="181"/>
      <c r="V35" s="103">
        <v>0.16360655737704918</v>
      </c>
      <c r="W35" s="104">
        <v>0.15601686668829062</v>
      </c>
      <c r="X35" s="104">
        <v>0.1552734375</v>
      </c>
      <c r="Y35" s="104">
        <v>0.15335753176043557</v>
      </c>
      <c r="Z35" s="105">
        <v>0.1009433962264151</v>
      </c>
      <c r="AA35" s="105">
        <v>0.11143131604226705</v>
      </c>
      <c r="AB35" s="105">
        <v>0.14787371134020619</v>
      </c>
      <c r="AC35" s="106">
        <v>0.13409465648854962</v>
      </c>
      <c r="AD35" s="158">
        <v>-1.3779054851656563</v>
      </c>
      <c r="AE35" s="158">
        <v>-1.9262875271885944</v>
      </c>
      <c r="AF35" s="97" t="s">
        <v>46</v>
      </c>
      <c r="AG35" s="105">
        <v>0.16</v>
      </c>
      <c r="AH35" s="232">
        <v>0.106</v>
      </c>
      <c r="AI35" s="158">
        <v>-5.4</v>
      </c>
      <c r="AJ35" s="110" t="s">
        <v>46</v>
      </c>
      <c r="AK35" s="105">
        <v>0.158</v>
      </c>
      <c r="AL35" s="233">
        <v>0.12</v>
      </c>
      <c r="AM35" s="159">
        <v>-3.8000000000000007</v>
      </c>
      <c r="AN35" s="110" t="s">
        <v>46</v>
      </c>
      <c r="AO35" s="105">
        <v>0.157</v>
      </c>
      <c r="AP35" s="233">
        <v>0.124</v>
      </c>
      <c r="AQ35" s="159">
        <v>-3.3000000000000003</v>
      </c>
    </row>
    <row r="36" spans="1:43" ht="15.5" x14ac:dyDescent="0.35">
      <c r="A36" s="1"/>
      <c r="B36" s="217" t="s">
        <v>70</v>
      </c>
      <c r="C36" s="160"/>
      <c r="D36" s="160"/>
      <c r="E36" s="160"/>
      <c r="F36" s="160"/>
      <c r="G36" s="162">
        <v>331</v>
      </c>
      <c r="H36" s="163">
        <v>291</v>
      </c>
      <c r="I36" s="163">
        <v>268</v>
      </c>
      <c r="J36" s="163">
        <v>285</v>
      </c>
      <c r="K36" s="164">
        <v>270</v>
      </c>
      <c r="L36" s="165">
        <v>289</v>
      </c>
      <c r="M36" s="165">
        <v>297</v>
      </c>
      <c r="N36" s="165">
        <v>258</v>
      </c>
      <c r="O36" s="234">
        <v>291</v>
      </c>
      <c r="P36" s="166">
        <v>258</v>
      </c>
      <c r="Q36" s="166">
        <v>286</v>
      </c>
      <c r="R36" s="166">
        <v>287</v>
      </c>
      <c r="S36" s="234">
        <v>1143</v>
      </c>
      <c r="T36" s="168">
        <v>1122</v>
      </c>
      <c r="U36" s="235"/>
      <c r="V36" s="236"/>
      <c r="W36" s="237"/>
      <c r="X36" s="237"/>
      <c r="Y36" s="237">
        <v>627</v>
      </c>
      <c r="Z36" s="238">
        <v>518</v>
      </c>
      <c r="AA36" s="238">
        <v>527</v>
      </c>
      <c r="AB36" s="238">
        <v>598</v>
      </c>
      <c r="AC36" s="225">
        <v>507</v>
      </c>
      <c r="AD36" s="226">
        <v>-0.15217391304347827</v>
      </c>
      <c r="AE36" s="226">
        <v>-0.19138755980861244</v>
      </c>
      <c r="AF36" s="172"/>
      <c r="AG36" s="239">
        <v>0</v>
      </c>
      <c r="AH36" s="240">
        <v>1044</v>
      </c>
      <c r="AI36" s="229">
        <v>6.5306122448979487E-2</v>
      </c>
      <c r="AK36" s="239">
        <v>0</v>
      </c>
      <c r="AL36" s="240">
        <v>1643</v>
      </c>
      <c r="AM36" s="229">
        <v>0.12765957446808507</v>
      </c>
      <c r="AO36" s="239">
        <v>627</v>
      </c>
      <c r="AP36" s="240">
        <v>2150</v>
      </c>
      <c r="AQ36" s="229">
        <v>2.4290271132376398</v>
      </c>
    </row>
    <row r="37" spans="1:43" ht="15.5" x14ac:dyDescent="0.35">
      <c r="A37" s="95"/>
      <c r="B37" s="147" t="s">
        <v>71</v>
      </c>
      <c r="C37" s="149"/>
      <c r="D37" s="149"/>
      <c r="E37" s="149"/>
      <c r="F37" s="149"/>
      <c r="G37" s="148">
        <v>0.21217948717948718</v>
      </c>
      <c r="H37" s="149">
        <v>0.20041322314049587</v>
      </c>
      <c r="I37" s="149">
        <v>0.16972767574414185</v>
      </c>
      <c r="J37" s="149">
        <v>0.18257527226137091</v>
      </c>
      <c r="K37" s="241">
        <v>0.17419354838709677</v>
      </c>
      <c r="L37" s="242">
        <v>0.17861557478368356</v>
      </c>
      <c r="M37" s="242">
        <v>0.1875</v>
      </c>
      <c r="N37" s="242">
        <v>0.16287878787878787</v>
      </c>
      <c r="O37" s="241">
        <v>0.1911957950065703</v>
      </c>
      <c r="P37" s="242">
        <v>0.16764132553606237</v>
      </c>
      <c r="Q37" s="242">
        <v>0.1866840731070496</v>
      </c>
      <c r="R37" s="151">
        <v>0.17596566523605151</v>
      </c>
      <c r="S37" s="243">
        <v>0.18039772727272727</v>
      </c>
      <c r="T37" s="153">
        <v>0.18026992287917737</v>
      </c>
      <c r="U37" s="244"/>
      <c r="V37" s="245"/>
      <c r="W37" s="246"/>
      <c r="X37" s="246"/>
      <c r="Y37" s="247">
        <v>0.18965517241379309</v>
      </c>
      <c r="Z37" s="156">
        <v>0.16289308176100628</v>
      </c>
      <c r="AA37" s="156">
        <v>0.16874799871918028</v>
      </c>
      <c r="AB37" s="156">
        <v>0.19265463917525774</v>
      </c>
      <c r="AC37" s="248">
        <v>0.1548091603053435</v>
      </c>
      <c r="AD37" s="158">
        <v>-3.7845478869914242</v>
      </c>
      <c r="AE37" s="158">
        <v>-3.4846012108449593</v>
      </c>
      <c r="AF37" s="97" t="s">
        <v>46</v>
      </c>
      <c r="AG37" s="249"/>
      <c r="AH37" s="233">
        <v>0.16563541170871013</v>
      </c>
      <c r="AI37" s="158"/>
      <c r="AJ37" s="110" t="s">
        <v>46</v>
      </c>
      <c r="AK37" s="105"/>
      <c r="AL37" s="233">
        <v>0.17465717019240989</v>
      </c>
      <c r="AM37" s="158">
        <v>1.6657170192409891</v>
      </c>
      <c r="AN37" s="110" t="s">
        <v>46</v>
      </c>
      <c r="AO37" s="249">
        <v>5.0115898009751421E-2</v>
      </c>
      <c r="AP37" s="233">
        <v>0.16953161961835672</v>
      </c>
      <c r="AQ37" s="158">
        <v>11.941572160860531</v>
      </c>
    </row>
    <row r="38" spans="1:43" ht="15.5" x14ac:dyDescent="0.35">
      <c r="A38" s="1"/>
      <c r="B38" s="250"/>
      <c r="C38" s="251"/>
      <c r="D38" s="251"/>
      <c r="E38" s="251"/>
      <c r="F38" s="251"/>
      <c r="G38" s="252"/>
      <c r="H38" s="253"/>
      <c r="I38" s="253"/>
      <c r="J38" s="253"/>
      <c r="K38" s="254"/>
      <c r="L38" s="253"/>
      <c r="M38" s="253"/>
      <c r="N38" s="253"/>
      <c r="O38" s="254"/>
      <c r="P38" s="253"/>
      <c r="Q38" s="253"/>
      <c r="R38" s="255"/>
      <c r="S38" s="256" t="s">
        <v>36</v>
      </c>
      <c r="T38" s="257" t="s">
        <v>36</v>
      </c>
      <c r="U38" s="77"/>
      <c r="V38" s="258"/>
      <c r="W38" s="258"/>
      <c r="X38" s="258"/>
      <c r="Y38" s="258"/>
      <c r="Z38" s="258"/>
      <c r="AA38" s="258"/>
      <c r="AB38" s="258"/>
      <c r="AC38" s="259"/>
      <c r="AD38" s="260"/>
      <c r="AE38" s="261"/>
      <c r="AF38" s="262"/>
      <c r="AG38" s="263"/>
      <c r="AH38" s="264"/>
      <c r="AI38" s="265"/>
      <c r="AK38" s="263"/>
      <c r="AL38" s="264"/>
      <c r="AM38" s="265"/>
      <c r="AO38" s="263"/>
      <c r="AP38" s="264"/>
      <c r="AQ38" s="265"/>
    </row>
    <row r="39" spans="1:43" ht="15.5" x14ac:dyDescent="0.35">
      <c r="A39" s="1"/>
      <c r="B39" s="266" t="s">
        <v>72</v>
      </c>
      <c r="C39" s="13">
        <v>169</v>
      </c>
      <c r="D39" s="13">
        <v>260</v>
      </c>
      <c r="E39" s="13">
        <v>119</v>
      </c>
      <c r="F39" s="13">
        <v>205</v>
      </c>
      <c r="G39" s="14">
        <v>139</v>
      </c>
      <c r="H39" s="13">
        <v>225</v>
      </c>
      <c r="I39" s="13">
        <v>134</v>
      </c>
      <c r="J39" s="13">
        <v>275</v>
      </c>
      <c r="K39" s="14">
        <v>157</v>
      </c>
      <c r="L39" s="13">
        <v>196</v>
      </c>
      <c r="M39" s="13">
        <v>170</v>
      </c>
      <c r="N39" s="13">
        <v>291</v>
      </c>
      <c r="O39" s="14">
        <v>86</v>
      </c>
      <c r="P39" s="13">
        <v>175</v>
      </c>
      <c r="Q39" s="13">
        <v>173</v>
      </c>
      <c r="R39" s="15">
        <v>321</v>
      </c>
      <c r="S39" s="16">
        <v>814</v>
      </c>
      <c r="T39" s="32">
        <v>755</v>
      </c>
      <c r="U39" s="18"/>
      <c r="V39" s="267">
        <v>233</v>
      </c>
      <c r="W39" s="268">
        <v>401</v>
      </c>
      <c r="X39" s="268">
        <v>355</v>
      </c>
      <c r="Y39" s="268">
        <v>665</v>
      </c>
      <c r="Z39" s="22">
        <v>108</v>
      </c>
      <c r="AA39" s="269">
        <v>252</v>
      </c>
      <c r="AB39" s="269">
        <v>385.4</v>
      </c>
      <c r="AC39" s="270">
        <v>1010.32</v>
      </c>
      <c r="AD39" s="271">
        <v>1.6214841722885316</v>
      </c>
      <c r="AE39" s="24">
        <v>0.51927819548872178</v>
      </c>
      <c r="AF39" s="25"/>
      <c r="AG39" s="20">
        <v>634</v>
      </c>
      <c r="AH39" s="272">
        <v>359</v>
      </c>
      <c r="AI39" s="36">
        <v>-0.43375394321766558</v>
      </c>
      <c r="AK39" s="273">
        <v>989</v>
      </c>
      <c r="AL39" s="272">
        <v>745.4</v>
      </c>
      <c r="AM39" s="36">
        <v>-0.24630940343781604</v>
      </c>
      <c r="AO39" s="273">
        <v>1654</v>
      </c>
      <c r="AP39" s="272">
        <v>1755.72</v>
      </c>
      <c r="AQ39" s="36">
        <v>6.149939540507865E-2</v>
      </c>
    </row>
    <row r="40" spans="1:43" ht="15.5" x14ac:dyDescent="0.35">
      <c r="A40" s="95"/>
      <c r="B40" s="96" t="s">
        <v>73</v>
      </c>
      <c r="C40" s="177">
        <v>0.1119946984758118</v>
      </c>
      <c r="D40" s="177">
        <v>0.16785022595222723</v>
      </c>
      <c r="E40" s="177">
        <v>7.6184379001280403E-2</v>
      </c>
      <c r="F40" s="177">
        <v>0.12216924910607867</v>
      </c>
      <c r="G40" s="98">
        <v>8.9102564102564105E-2</v>
      </c>
      <c r="H40" s="177">
        <v>0.15495867768595042</v>
      </c>
      <c r="I40" s="177">
        <v>8.4863837872070927E-2</v>
      </c>
      <c r="J40" s="177">
        <v>0.17616912235746315</v>
      </c>
      <c r="K40" s="98">
        <v>0.10129032258064516</v>
      </c>
      <c r="L40" s="177">
        <v>0.12113720642768851</v>
      </c>
      <c r="M40" s="177">
        <v>0.10732323232323232</v>
      </c>
      <c r="N40" s="177">
        <v>0.18371212121212122</v>
      </c>
      <c r="O40" s="98">
        <v>5.6504599211563734E-2</v>
      </c>
      <c r="P40" s="177">
        <v>0.11371020142949967</v>
      </c>
      <c r="Q40" s="177">
        <v>0.1129242819843342</v>
      </c>
      <c r="R40" s="180">
        <v>0.19681177191906807</v>
      </c>
      <c r="S40" s="100">
        <v>0.128</v>
      </c>
      <c r="T40" s="101">
        <v>0.121</v>
      </c>
      <c r="U40" s="102"/>
      <c r="V40" s="103">
        <v>7.6393442622950822E-2</v>
      </c>
      <c r="W40" s="104">
        <v>0.13006811547194291</v>
      </c>
      <c r="X40" s="104">
        <v>0.11555989583333333</v>
      </c>
      <c r="Y40" s="104">
        <v>0.20114942528735633</v>
      </c>
      <c r="Z40" s="105">
        <v>3.3962264150943396E-2</v>
      </c>
      <c r="AA40" s="182">
        <v>8.069164265129683E-2</v>
      </c>
      <c r="AB40" s="182">
        <v>0.12416237113402061</v>
      </c>
      <c r="AC40" s="274">
        <v>0.30849465648854962</v>
      </c>
      <c r="AD40" s="275">
        <v>18.433228535452901</v>
      </c>
      <c r="AE40" s="107">
        <v>10.734523120119329</v>
      </c>
      <c r="AF40" s="97"/>
      <c r="AG40" s="105">
        <v>0.10337518343388227</v>
      </c>
      <c r="AH40" s="232">
        <v>5.6957004600983657E-2</v>
      </c>
      <c r="AI40" s="275">
        <v>-4.6418178832898613</v>
      </c>
      <c r="AJ40" s="110" t="s">
        <v>46</v>
      </c>
      <c r="AK40" s="105">
        <v>0.10744160782183595</v>
      </c>
      <c r="AL40" s="232">
        <v>7.9238864675241841E-2</v>
      </c>
      <c r="AM40" s="275">
        <v>-2.8202743146594114</v>
      </c>
      <c r="AN40" s="110" t="s">
        <v>46</v>
      </c>
      <c r="AO40" s="105">
        <v>0.13220366077851492</v>
      </c>
      <c r="AP40" s="232">
        <v>0.13844188613783315</v>
      </c>
      <c r="AQ40" s="275">
        <v>0.6238225359318228</v>
      </c>
    </row>
    <row r="41" spans="1:43" ht="16" thickBot="1" x14ac:dyDescent="0.4">
      <c r="A41" s="1"/>
      <c r="B41" s="276" t="s">
        <v>74</v>
      </c>
      <c r="C41" s="277">
        <v>637</v>
      </c>
      <c r="D41" s="277">
        <v>588</v>
      </c>
      <c r="E41" s="277">
        <v>717</v>
      </c>
      <c r="F41" s="277">
        <v>614</v>
      </c>
      <c r="G41" s="278">
        <v>617</v>
      </c>
      <c r="H41" s="277">
        <v>545</v>
      </c>
      <c r="I41" s="277">
        <v>652</v>
      </c>
      <c r="J41" s="277">
        <v>491</v>
      </c>
      <c r="K41" s="278">
        <v>581</v>
      </c>
      <c r="L41" s="277">
        <v>547</v>
      </c>
      <c r="M41" s="277">
        <v>618</v>
      </c>
      <c r="N41" s="277">
        <v>449</v>
      </c>
      <c r="O41" s="278">
        <v>655</v>
      </c>
      <c r="P41" s="277">
        <v>567</v>
      </c>
      <c r="Q41" s="277">
        <v>576</v>
      </c>
      <c r="R41" s="279">
        <v>242</v>
      </c>
      <c r="S41" s="280">
        <v>2195</v>
      </c>
      <c r="T41" s="281">
        <v>2138</v>
      </c>
      <c r="U41" s="18"/>
      <c r="V41" s="282">
        <v>1228</v>
      </c>
      <c r="W41" s="283">
        <v>1077</v>
      </c>
      <c r="X41" s="283">
        <v>1107</v>
      </c>
      <c r="Y41" s="283">
        <v>891</v>
      </c>
      <c r="Z41" s="284">
        <v>1403</v>
      </c>
      <c r="AA41" s="285">
        <v>1228</v>
      </c>
      <c r="AB41" s="285">
        <v>1181.4000000000001</v>
      </c>
      <c r="AC41" s="286">
        <v>586.7299999999999</v>
      </c>
      <c r="AD41" s="287">
        <v>-0.50336041984086688</v>
      </c>
      <c r="AE41" s="288">
        <v>-0.34149270482603822</v>
      </c>
      <c r="AF41" s="25"/>
      <c r="AG41" s="285">
        <v>2305</v>
      </c>
      <c r="AH41" s="289">
        <v>2634</v>
      </c>
      <c r="AI41" s="290">
        <v>0.14273318872017349</v>
      </c>
      <c r="AK41" s="291">
        <v>3412</v>
      </c>
      <c r="AL41" s="289">
        <v>3815.4</v>
      </c>
      <c r="AM41" s="290">
        <v>0.11822977725674089</v>
      </c>
      <c r="AO41" s="291">
        <v>4303</v>
      </c>
      <c r="AP41" s="289">
        <v>4399.13</v>
      </c>
      <c r="AQ41" s="290">
        <v>2.2340227748082864E-2</v>
      </c>
    </row>
    <row r="42" spans="1:43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92"/>
      <c r="P42" s="292"/>
      <c r="Q42" s="292"/>
      <c r="R42" s="292"/>
      <c r="S42" s="292"/>
      <c r="T42" s="293"/>
      <c r="U42" s="1"/>
      <c r="V42" s="14"/>
      <c r="W42" s="25"/>
      <c r="X42" s="25"/>
      <c r="Y42" s="25"/>
      <c r="Z42" s="25"/>
      <c r="AA42" s="25"/>
      <c r="AB42" s="25"/>
      <c r="AC42" s="25"/>
      <c r="AD42" s="294" t="s">
        <v>36</v>
      </c>
      <c r="AE42" s="294" t="s">
        <v>36</v>
      </c>
      <c r="AF42" s="1"/>
      <c r="AG42" s="95"/>
      <c r="AH42" s="95"/>
      <c r="AI42" s="294"/>
      <c r="AJ42" s="11"/>
      <c r="AO42" s="95"/>
    </row>
    <row r="43" spans="1:43" ht="15.5" x14ac:dyDescent="0.35">
      <c r="A43" s="1"/>
      <c r="B43" s="295" t="s">
        <v>75</v>
      </c>
      <c r="C43" s="4" t="s">
        <v>3</v>
      </c>
      <c r="D43" s="5" t="s">
        <v>4</v>
      </c>
      <c r="E43" s="5" t="s">
        <v>5</v>
      </c>
      <c r="F43" s="7" t="s">
        <v>6</v>
      </c>
      <c r="G43" s="4" t="s">
        <v>7</v>
      </c>
      <c r="H43" s="5" t="s">
        <v>8</v>
      </c>
      <c r="I43" s="5" t="s">
        <v>9</v>
      </c>
      <c r="J43" s="7" t="s">
        <v>10</v>
      </c>
      <c r="K43" s="6" t="s">
        <v>11</v>
      </c>
      <c r="L43" s="5" t="s">
        <v>12</v>
      </c>
      <c r="M43" s="5" t="s">
        <v>13</v>
      </c>
      <c r="N43" s="5" t="s">
        <v>14</v>
      </c>
      <c r="O43" s="296" t="s">
        <v>15</v>
      </c>
      <c r="P43" s="297" t="s">
        <v>16</v>
      </c>
      <c r="Q43" s="298" t="s">
        <v>17</v>
      </c>
      <c r="R43" s="297" t="s">
        <v>18</v>
      </c>
      <c r="S43" s="6" t="s">
        <v>19</v>
      </c>
      <c r="T43" s="8" t="s">
        <v>20</v>
      </c>
      <c r="U43" s="1"/>
      <c r="V43" s="299" t="s">
        <v>15</v>
      </c>
      <c r="W43" s="300" t="s">
        <v>16</v>
      </c>
      <c r="X43" s="300" t="s">
        <v>17</v>
      </c>
      <c r="Y43" s="300" t="s">
        <v>18</v>
      </c>
      <c r="Z43" s="300" t="s">
        <v>21</v>
      </c>
      <c r="AA43" s="300" t="s">
        <v>22</v>
      </c>
      <c r="AB43" s="299" t="s">
        <v>23</v>
      </c>
      <c r="AC43" s="299" t="s">
        <v>24</v>
      </c>
      <c r="AD43" s="300" t="s">
        <v>25</v>
      </c>
      <c r="AE43" s="300" t="s">
        <v>26</v>
      </c>
      <c r="AF43" s="1"/>
      <c r="AG43" s="9" t="s">
        <v>27</v>
      </c>
      <c r="AH43" s="9" t="s">
        <v>28</v>
      </c>
      <c r="AI43" s="10" t="s">
        <v>29</v>
      </c>
      <c r="AJ43" s="11"/>
      <c r="AK43" s="9" t="s">
        <v>30</v>
      </c>
      <c r="AL43" s="9" t="s">
        <v>31</v>
      </c>
      <c r="AM43" s="10" t="s">
        <v>29</v>
      </c>
      <c r="AN43" s="301"/>
      <c r="AO43" s="9" t="s">
        <v>20</v>
      </c>
      <c r="AP43" s="9" t="s">
        <v>32</v>
      </c>
      <c r="AQ43" s="10" t="s">
        <v>29</v>
      </c>
    </row>
    <row r="44" spans="1:43" ht="15.5" x14ac:dyDescent="0.35">
      <c r="A44" s="1"/>
      <c r="B44" s="302" t="s">
        <v>76</v>
      </c>
      <c r="C44" s="303">
        <v>4.4000000000000004</v>
      </c>
      <c r="D44" s="304">
        <v>5</v>
      </c>
      <c r="E44" s="304">
        <v>4.5999999999999996</v>
      </c>
      <c r="F44" s="305">
        <v>4.4000000000000004</v>
      </c>
      <c r="G44" s="306">
        <v>4.3</v>
      </c>
      <c r="H44" s="307">
        <v>3.7</v>
      </c>
      <c r="I44" s="307">
        <v>4.0999999999999996</v>
      </c>
      <c r="J44" s="308">
        <v>3.6</v>
      </c>
      <c r="K44" s="306">
        <v>3.4</v>
      </c>
      <c r="L44" s="307">
        <v>3.6</v>
      </c>
      <c r="M44" s="307">
        <v>4</v>
      </c>
      <c r="N44" s="307">
        <v>3.9</v>
      </c>
      <c r="O44" s="306">
        <v>3</v>
      </c>
      <c r="P44" s="307">
        <v>2.8</v>
      </c>
      <c r="Q44" s="308">
        <v>3.408360128617363</v>
      </c>
      <c r="R44" s="309">
        <v>1.4405144694533762</v>
      </c>
      <c r="S44" s="310">
        <v>14.945337620578778</v>
      </c>
      <c r="T44" s="311">
        <v>10.713826366559486</v>
      </c>
      <c r="U44" s="312"/>
      <c r="V44" s="313">
        <v>3.04</v>
      </c>
      <c r="W44" s="314">
        <v>2.83</v>
      </c>
      <c r="X44" s="314">
        <v>3.4</v>
      </c>
      <c r="Y44" s="314">
        <v>0.47</v>
      </c>
      <c r="Z44" s="315">
        <v>2.7362229893875467</v>
      </c>
      <c r="AA44" s="316">
        <v>2.93</v>
      </c>
      <c r="AB44" s="317">
        <v>3.88</v>
      </c>
      <c r="AC44" s="318"/>
      <c r="AD44" s="271">
        <v>-1</v>
      </c>
      <c r="AE44" s="24">
        <v>-1</v>
      </c>
      <c r="AF44" s="1"/>
      <c r="AG44" s="319">
        <v>5.87</v>
      </c>
      <c r="AH44" s="320">
        <v>5.6662229893875473</v>
      </c>
      <c r="AI44" s="36">
        <v>-3.4714993290026031E-2</v>
      </c>
      <c r="AJ44" s="11"/>
      <c r="AK44" s="319">
        <v>9.27</v>
      </c>
      <c r="AL44" s="320">
        <v>9.5462229893875481</v>
      </c>
      <c r="AM44" s="36">
        <v>2.979751773328454E-2</v>
      </c>
      <c r="AN44" s="62"/>
      <c r="AO44" s="321">
        <v>16.741252184290158</v>
      </c>
      <c r="AP44" s="321">
        <v>13.358564548437966</v>
      </c>
      <c r="AQ44" s="36">
        <v>-0.20205702647657831</v>
      </c>
    </row>
    <row r="45" spans="1:43" ht="15.5" x14ac:dyDescent="0.35">
      <c r="A45" s="1"/>
      <c r="B45" s="302" t="s">
        <v>77</v>
      </c>
      <c r="C45" s="306">
        <v>4.3</v>
      </c>
      <c r="D45" s="307">
        <v>5</v>
      </c>
      <c r="E45" s="307">
        <v>4.5</v>
      </c>
      <c r="F45" s="308">
        <v>4.4000000000000004</v>
      </c>
      <c r="G45" s="306">
        <v>4.2</v>
      </c>
      <c r="H45" s="307">
        <v>3.7</v>
      </c>
      <c r="I45" s="307">
        <v>4.0999999999999996</v>
      </c>
      <c r="J45" s="308">
        <v>3.6</v>
      </c>
      <c r="K45" s="306">
        <v>3.4</v>
      </c>
      <c r="L45" s="307">
        <v>3.6</v>
      </c>
      <c r="M45" s="307">
        <v>4</v>
      </c>
      <c r="N45" s="307">
        <v>3.9</v>
      </c>
      <c r="O45" s="306">
        <v>2.9</v>
      </c>
      <c r="P45" s="307">
        <v>2.8</v>
      </c>
      <c r="Q45" s="308">
        <v>3.3954983922829585</v>
      </c>
      <c r="R45" s="322" t="s">
        <v>78</v>
      </c>
      <c r="S45" s="310">
        <v>14.9</v>
      </c>
      <c r="T45" s="323">
        <v>12.2</v>
      </c>
      <c r="U45" s="1"/>
      <c r="V45" s="324">
        <v>2.8</v>
      </c>
      <c r="W45" s="325">
        <v>2.8</v>
      </c>
      <c r="X45" s="325">
        <v>3.4</v>
      </c>
      <c r="Y45" s="325">
        <v>3.1</v>
      </c>
      <c r="Z45" s="326">
        <v>3.2</v>
      </c>
      <c r="AA45" s="327">
        <v>3.2</v>
      </c>
      <c r="AB45" s="328">
        <v>3.3</v>
      </c>
      <c r="AC45" s="329">
        <v>3.5</v>
      </c>
      <c r="AD45" s="271">
        <v>6.0606060606060552E-2</v>
      </c>
      <c r="AE45" s="24">
        <v>0.12903225806451601</v>
      </c>
      <c r="AF45" s="1"/>
      <c r="AG45" s="330">
        <v>5.6</v>
      </c>
      <c r="AH45" s="330">
        <v>6.4</v>
      </c>
      <c r="AI45" s="36">
        <v>0.14285714285714302</v>
      </c>
      <c r="AJ45" s="11"/>
      <c r="AK45" s="319">
        <v>9</v>
      </c>
      <c r="AL45" s="331">
        <v>9.6999999999999993</v>
      </c>
      <c r="AM45" s="36">
        <v>7.7777777777777724E-2</v>
      </c>
      <c r="AN45" s="62"/>
      <c r="AO45" s="330">
        <v>12.2</v>
      </c>
      <c r="AP45" s="330"/>
      <c r="AQ45" s="36">
        <v>-1</v>
      </c>
    </row>
    <row r="46" spans="1:43" ht="15.5" x14ac:dyDescent="0.35">
      <c r="A46" s="1"/>
      <c r="B46" s="302" t="s">
        <v>79</v>
      </c>
      <c r="C46" s="332">
        <v>0.42299999999999999</v>
      </c>
      <c r="D46" s="312">
        <v>0.379</v>
      </c>
      <c r="E46" s="312">
        <v>0.45900000000000002</v>
      </c>
      <c r="F46" s="293">
        <v>0.36599999999999999</v>
      </c>
      <c r="G46" s="332">
        <v>0.39600000000000002</v>
      </c>
      <c r="H46" s="312">
        <v>0.375</v>
      </c>
      <c r="I46" s="312">
        <v>0.41299999999999998</v>
      </c>
      <c r="J46" s="293">
        <v>0.315</v>
      </c>
      <c r="K46" s="332">
        <v>0.375</v>
      </c>
      <c r="L46" s="312">
        <v>0.33800000000000002</v>
      </c>
      <c r="M46" s="312">
        <v>0.39</v>
      </c>
      <c r="N46" s="312">
        <v>0.28299999999999997</v>
      </c>
      <c r="O46" s="332">
        <v>0.43</v>
      </c>
      <c r="P46" s="312">
        <v>0.36799999999999999</v>
      </c>
      <c r="Q46" s="293">
        <v>0.376</v>
      </c>
      <c r="R46" s="333">
        <v>0.14837522992029431</v>
      </c>
      <c r="S46" s="334">
        <v>0.34643308080808083</v>
      </c>
      <c r="T46" s="335">
        <v>0.34350899742930591</v>
      </c>
      <c r="U46" s="1"/>
      <c r="V46" s="336">
        <v>0.40262295081967214</v>
      </c>
      <c r="W46" s="337">
        <v>0.34933506325008107</v>
      </c>
      <c r="X46" s="337">
        <v>0.3603515625</v>
      </c>
      <c r="Y46" s="337">
        <v>0.26950998185117969</v>
      </c>
      <c r="Z46" s="338">
        <v>0.44119496855345913</v>
      </c>
      <c r="AA46" s="339">
        <v>0.3932116554594941</v>
      </c>
      <c r="AB46" s="340">
        <v>0.38060567010309282</v>
      </c>
      <c r="AC46" s="341">
        <v>0.1791541984732824</v>
      </c>
      <c r="AD46" s="271">
        <v>-0.52929182998047364</v>
      </c>
      <c r="AE46" s="24">
        <v>-0.3352595060014909</v>
      </c>
      <c r="AF46" s="97"/>
      <c r="AG46" s="342">
        <v>0.3758356432414805</v>
      </c>
      <c r="AH46" s="342">
        <v>0.41789623988576868</v>
      </c>
      <c r="AI46" s="36">
        <v>0.11191220790430334</v>
      </c>
      <c r="AJ46" s="11"/>
      <c r="AK46" s="342">
        <v>0.37066811515480719</v>
      </c>
      <c r="AL46" s="342">
        <v>0.40559158073774848</v>
      </c>
      <c r="AM46" s="36">
        <v>9.42176145049749E-2</v>
      </c>
      <c r="AN46" s="62"/>
      <c r="AO46" s="342">
        <v>0.34393733514507235</v>
      </c>
      <c r="AP46" s="342">
        <v>0.34687982967986125</v>
      </c>
      <c r="AQ46" s="36">
        <v>8.5553216650577912E-3</v>
      </c>
    </row>
    <row r="47" spans="1:43" ht="15.5" x14ac:dyDescent="0.35">
      <c r="A47" s="1"/>
      <c r="B47" s="343" t="s">
        <v>80</v>
      </c>
      <c r="C47" s="344">
        <v>1.5</v>
      </c>
      <c r="D47" s="345">
        <v>1.4</v>
      </c>
      <c r="E47" s="345">
        <v>1.4</v>
      </c>
      <c r="F47" s="346">
        <v>1.4</v>
      </c>
      <c r="G47" s="344">
        <v>1.5</v>
      </c>
      <c r="H47" s="345">
        <v>1.5</v>
      </c>
      <c r="I47" s="345">
        <v>1.5</v>
      </c>
      <c r="J47" s="346">
        <v>1.7</v>
      </c>
      <c r="K47" s="344">
        <v>1.7</v>
      </c>
      <c r="L47" s="345">
        <v>1.6</v>
      </c>
      <c r="M47" s="345">
        <v>1.5</v>
      </c>
      <c r="N47" s="345">
        <v>1.6</v>
      </c>
      <c r="O47" s="347">
        <v>1.6</v>
      </c>
      <c r="P47" s="348">
        <v>1.5</v>
      </c>
      <c r="Q47" s="349">
        <v>1.5</v>
      </c>
      <c r="R47" s="350" t="s">
        <v>78</v>
      </c>
      <c r="S47" s="351">
        <v>1.6</v>
      </c>
      <c r="T47" s="352">
        <v>1.56</v>
      </c>
      <c r="U47" s="1"/>
      <c r="V47" s="353">
        <v>1.6</v>
      </c>
      <c r="W47" s="354">
        <v>1.5</v>
      </c>
      <c r="X47" s="354">
        <v>1.5</v>
      </c>
      <c r="Y47" s="354">
        <v>2.2999999999999998</v>
      </c>
      <c r="Z47" s="355">
        <v>2.2000000000000002</v>
      </c>
      <c r="AA47" s="356">
        <v>2.1</v>
      </c>
      <c r="AB47" s="357">
        <v>2</v>
      </c>
      <c r="AC47" s="358">
        <v>2</v>
      </c>
      <c r="AD47" s="359">
        <v>0</v>
      </c>
      <c r="AE47" s="191">
        <v>-0.13043478260869557</v>
      </c>
      <c r="AF47" s="1"/>
      <c r="AG47" s="360"/>
      <c r="AH47" s="360"/>
      <c r="AI47" s="361"/>
      <c r="AJ47" s="11"/>
      <c r="AK47" s="360"/>
      <c r="AL47" s="360"/>
      <c r="AM47" s="361"/>
      <c r="AN47" s="294"/>
      <c r="AO47" s="360">
        <v>2.2599999999999998</v>
      </c>
      <c r="AP47" s="360">
        <v>2.2599999999999998</v>
      </c>
      <c r="AQ47" s="362">
        <v>0</v>
      </c>
    </row>
    <row r="48" spans="1:43" ht="15.5" x14ac:dyDescent="0.35">
      <c r="A48" s="1"/>
      <c r="B48" s="363" t="s">
        <v>81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4"/>
      <c r="S48" s="365"/>
      <c r="T48" s="366"/>
      <c r="U48" s="1"/>
      <c r="V48" s="367"/>
      <c r="W48" s="25"/>
      <c r="X48" s="25"/>
      <c r="Y48" s="25"/>
      <c r="Z48" s="25"/>
      <c r="AA48" s="25"/>
      <c r="AB48" s="25"/>
      <c r="AC48" s="25"/>
      <c r="AD48" s="1"/>
      <c r="AE48" s="1"/>
      <c r="AF48" s="1"/>
      <c r="AG48" s="1"/>
      <c r="AH48" s="1"/>
      <c r="AI48" s="1"/>
      <c r="AJ48" s="11"/>
      <c r="AO48" s="1"/>
    </row>
    <row r="49" spans="1:41" ht="15.5" x14ac:dyDescent="0.35">
      <c r="A49" s="1"/>
      <c r="B49" s="368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64"/>
      <c r="S49" s="365"/>
      <c r="T49" s="366"/>
      <c r="U49" s="1"/>
      <c r="V49" s="14"/>
      <c r="W49" s="25"/>
      <c r="X49" s="25"/>
      <c r="Y49" s="25"/>
      <c r="Z49" s="25"/>
      <c r="AA49" s="369"/>
      <c r="AB49" s="369"/>
      <c r="AC49" s="369"/>
      <c r="AD49" s="1"/>
      <c r="AE49" s="1"/>
      <c r="AF49" s="1"/>
      <c r="AG49" s="1"/>
      <c r="AH49" s="370"/>
      <c r="AI49" s="1"/>
      <c r="AJ49" s="11"/>
      <c r="AO49" s="1"/>
    </row>
    <row r="50" spans="1:41" ht="15.5" x14ac:dyDescent="0.35">
      <c r="A50" s="1"/>
      <c r="B50" s="368" t="s">
        <v>83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64"/>
      <c r="S50" s="365"/>
      <c r="T50" s="366"/>
      <c r="U50" s="1"/>
      <c r="V50" s="14"/>
      <c r="W50" s="25"/>
      <c r="X50" s="25"/>
      <c r="Y50" s="25"/>
      <c r="Z50" s="25"/>
      <c r="AA50" s="25"/>
      <c r="AB50" s="25"/>
      <c r="AC50" s="25"/>
      <c r="AD50" s="1"/>
      <c r="AE50" s="1"/>
      <c r="AF50" s="1"/>
      <c r="AG50" s="1"/>
      <c r="AH50" s="1"/>
      <c r="AI50" s="1"/>
      <c r="AJ50" s="11"/>
      <c r="AO50" s="1"/>
    </row>
    <row r="51" spans="1:41" ht="15.5" x14ac:dyDescent="0.35">
      <c r="A51" s="1"/>
      <c r="B51" s="368" t="s">
        <v>84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64"/>
      <c r="S51" s="365"/>
      <c r="T51" s="366"/>
      <c r="U51" s="1"/>
      <c r="V51" s="14"/>
      <c r="W51" s="25"/>
      <c r="X51" s="25"/>
      <c r="Y51" s="25"/>
      <c r="Z51" s="25"/>
      <c r="AA51" s="25"/>
      <c r="AB51" s="25"/>
      <c r="AC51" s="25"/>
      <c r="AD51" s="25"/>
      <c r="AE51" s="1"/>
      <c r="AF51" s="95"/>
      <c r="AG51" s="1"/>
      <c r="AH51" s="1"/>
      <c r="AI51" s="1"/>
      <c r="AJ51" s="11"/>
      <c r="AO51" s="1"/>
    </row>
    <row r="52" spans="1:41" ht="15.5" x14ac:dyDescent="0.35">
      <c r="A52" s="1"/>
      <c r="B52" s="36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64"/>
      <c r="S52" s="365"/>
      <c r="T52" s="366"/>
      <c r="U52" s="1"/>
      <c r="V52" s="14"/>
      <c r="W52" s="25"/>
      <c r="X52" s="25"/>
      <c r="Y52" s="25"/>
      <c r="Z52" s="25"/>
      <c r="AA52" s="25"/>
      <c r="AB52" s="25"/>
      <c r="AC52" s="25"/>
      <c r="AD52" s="25"/>
      <c r="AE52" s="1"/>
      <c r="AF52" s="95"/>
      <c r="AG52" s="1"/>
      <c r="AH52" s="1"/>
      <c r="AI52" s="1"/>
      <c r="AJ52" s="11"/>
      <c r="AO52" s="1"/>
    </row>
    <row r="53" spans="1:41" ht="15.5" x14ac:dyDescent="0.35">
      <c r="A53" s="1"/>
      <c r="B53" s="371" t="s">
        <v>85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64"/>
      <c r="S53" s="365"/>
      <c r="T53" s="366"/>
      <c r="U53" s="1"/>
      <c r="V53" s="14"/>
      <c r="W53" s="25"/>
      <c r="X53" s="25"/>
      <c r="Y53" s="25"/>
      <c r="Z53" s="25"/>
      <c r="AA53" s="1"/>
      <c r="AB53" s="1"/>
      <c r="AC53" s="1"/>
      <c r="AD53" s="1"/>
      <c r="AE53" s="1"/>
      <c r="AF53" s="1"/>
      <c r="AG53" s="1"/>
      <c r="AH53" s="1"/>
      <c r="AI53" s="1"/>
      <c r="AJ53" s="11"/>
      <c r="AO53" s="1"/>
    </row>
    <row r="54" spans="1:41" ht="15.5" x14ac:dyDescent="0.35">
      <c r="A54" s="1"/>
      <c r="B54" s="372" t="s">
        <v>86</v>
      </c>
      <c r="C54" s="373">
        <v>769</v>
      </c>
      <c r="D54" s="374">
        <v>751</v>
      </c>
      <c r="E54" s="374">
        <v>740</v>
      </c>
      <c r="F54" s="374">
        <v>736</v>
      </c>
      <c r="G54" s="374">
        <v>686</v>
      </c>
      <c r="H54" s="374">
        <v>627</v>
      </c>
      <c r="I54" s="374">
        <v>668</v>
      </c>
      <c r="J54" s="374">
        <v>642</v>
      </c>
      <c r="K54" s="374">
        <v>640</v>
      </c>
      <c r="L54" s="374">
        <v>643</v>
      </c>
      <c r="M54" s="374">
        <v>645</v>
      </c>
      <c r="N54" s="374">
        <v>625</v>
      </c>
      <c r="O54" s="374">
        <v>615</v>
      </c>
      <c r="P54" s="374">
        <v>616</v>
      </c>
      <c r="Q54" s="374">
        <v>602</v>
      </c>
      <c r="R54" s="375">
        <v>605</v>
      </c>
      <c r="S54" s="376">
        <v>2553</v>
      </c>
      <c r="T54" s="377">
        <v>2438</v>
      </c>
      <c r="U54" s="18"/>
      <c r="V54" s="378">
        <v>803</v>
      </c>
      <c r="W54" s="379">
        <v>804</v>
      </c>
      <c r="X54" s="379">
        <v>805</v>
      </c>
      <c r="Y54" s="379">
        <v>806</v>
      </c>
      <c r="Z54" s="379">
        <v>807</v>
      </c>
      <c r="AA54" s="380">
        <v>1.2406947890819531E-3</v>
      </c>
      <c r="AB54" s="380"/>
      <c r="AC54" s="380"/>
      <c r="AD54" s="69">
        <v>4.9813200498132204E-3</v>
      </c>
      <c r="AE54" s="13"/>
      <c r="AF54" s="381">
        <v>2639</v>
      </c>
      <c r="AG54" s="1"/>
      <c r="AH54" s="1"/>
      <c r="AI54" s="1"/>
      <c r="AJ54" s="11"/>
      <c r="AO54" s="1"/>
    </row>
    <row r="55" spans="1:41" ht="15.5" x14ac:dyDescent="0.35">
      <c r="A55" s="1"/>
      <c r="B55" s="382" t="s">
        <v>87</v>
      </c>
      <c r="C55" s="383">
        <v>1</v>
      </c>
      <c r="D55" s="384">
        <v>3</v>
      </c>
      <c r="E55" s="384">
        <v>7</v>
      </c>
      <c r="F55" s="384">
        <v>21</v>
      </c>
      <c r="G55" s="384">
        <v>45</v>
      </c>
      <c r="H55" s="384">
        <v>52</v>
      </c>
      <c r="I55" s="384">
        <v>80</v>
      </c>
      <c r="J55" s="384">
        <v>89</v>
      </c>
      <c r="K55" s="384">
        <v>80</v>
      </c>
      <c r="L55" s="384">
        <v>74</v>
      </c>
      <c r="M55" s="384">
        <v>65</v>
      </c>
      <c r="N55" s="384">
        <v>67</v>
      </c>
      <c r="O55" s="384">
        <v>60</v>
      </c>
      <c r="P55" s="384">
        <v>73</v>
      </c>
      <c r="Q55" s="384">
        <v>69</v>
      </c>
      <c r="R55" s="385">
        <v>73</v>
      </c>
      <c r="S55" s="386">
        <v>286</v>
      </c>
      <c r="T55" s="387">
        <v>275</v>
      </c>
      <c r="U55" s="18"/>
      <c r="V55" s="388">
        <v>75</v>
      </c>
      <c r="W55" s="389">
        <v>76</v>
      </c>
      <c r="X55" s="389">
        <v>77</v>
      </c>
      <c r="Y55" s="389">
        <v>78</v>
      </c>
      <c r="Z55" s="389">
        <v>79</v>
      </c>
      <c r="AA55" s="390">
        <v>0.13043478260869557</v>
      </c>
      <c r="AB55" s="390"/>
      <c r="AC55" s="390"/>
      <c r="AD55" s="193">
        <v>0.16417910447761197</v>
      </c>
      <c r="AE55" s="13"/>
      <c r="AF55" s="391">
        <v>280</v>
      </c>
      <c r="AG55" s="1"/>
      <c r="AH55" s="1"/>
      <c r="AI55" s="1"/>
      <c r="AJ55" s="11"/>
      <c r="AO55" s="1"/>
    </row>
    <row r="56" spans="1:41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92"/>
      <c r="S56" s="1"/>
      <c r="T56" s="393"/>
      <c r="U56" s="1"/>
      <c r="V56" s="14"/>
      <c r="W56" s="25"/>
      <c r="X56" s="25"/>
      <c r="Y56" s="25"/>
      <c r="Z56" s="25"/>
      <c r="AA56" s="25"/>
      <c r="AB56" s="25"/>
      <c r="AC56" s="25"/>
      <c r="AD56" s="1"/>
      <c r="AE56" s="1"/>
      <c r="AF56" s="1"/>
      <c r="AG56" s="1"/>
      <c r="AH56" s="1"/>
      <c r="AI56" s="1"/>
      <c r="AJ56" s="11"/>
      <c r="AO56" s="1"/>
    </row>
    <row r="57" spans="1:41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392"/>
      <c r="S57" s="1"/>
      <c r="T57" s="393"/>
      <c r="U57" s="1"/>
      <c r="V57" s="14"/>
      <c r="W57" s="25"/>
      <c r="X57" s="25"/>
      <c r="Y57" s="25"/>
      <c r="Z57" s="25"/>
      <c r="AA57" s="25"/>
      <c r="AB57" s="25"/>
      <c r="AC57" s="25"/>
      <c r="AD57" s="1"/>
      <c r="AE57" s="1"/>
      <c r="AF57" s="1"/>
      <c r="AG57" s="1"/>
      <c r="AH57" s="1"/>
      <c r="AI57" s="1"/>
      <c r="AJ57" s="11"/>
      <c r="AO57" s="1"/>
    </row>
    <row r="58" spans="1:41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392"/>
      <c r="S58" s="1"/>
      <c r="T58" s="393"/>
      <c r="U58" s="1"/>
      <c r="V58" s="14"/>
      <c r="W58" s="25"/>
      <c r="X58" s="394"/>
      <c r="Y58" s="395"/>
      <c r="Z58" s="25"/>
      <c r="AA58" s="25"/>
      <c r="AB58" s="25"/>
      <c r="AC58" s="25"/>
      <c r="AD58" s="1"/>
      <c r="AE58" s="1"/>
      <c r="AF58" s="1"/>
      <c r="AG58" s="1"/>
      <c r="AH58" s="1"/>
      <c r="AI58" s="1"/>
      <c r="AJ58" s="11"/>
      <c r="AO58" s="1"/>
    </row>
  </sheetData>
  <mergeCells count="4">
    <mergeCell ref="C1:T1"/>
    <mergeCell ref="V1:AE1"/>
    <mergeCell ref="AG1:AM1"/>
    <mergeCell ref="V24:Y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D5B4-AE16-4908-A01D-7D5636709E29}">
  <dimension ref="A1:AQ26"/>
  <sheetViews>
    <sheetView workbookViewId="0">
      <selection activeCell="B17" sqref="B17"/>
    </sheetView>
  </sheetViews>
  <sheetFormatPr defaultRowHeight="14.5" x14ac:dyDescent="0.35"/>
  <cols>
    <col min="1" max="1" width="37.1796875" bestFit="1" customWidth="1"/>
    <col min="2" max="2" width="8.08984375" bestFit="1" customWidth="1"/>
    <col min="3" max="5" width="8.1796875" bestFit="1" customWidth="1"/>
    <col min="6" max="6" width="8.08984375" bestFit="1" customWidth="1"/>
    <col min="7" max="13" width="8.1796875" bestFit="1" customWidth="1"/>
    <col min="14" max="21" width="8.08984375" bestFit="1" customWidth="1"/>
    <col min="22" max="22" width="1.90625" bestFit="1" customWidth="1"/>
    <col min="23" max="29" width="7.7265625" bestFit="1" customWidth="1"/>
    <col min="30" max="30" width="8.81640625" bestFit="1" customWidth="1"/>
    <col min="31" max="31" width="1.90625" bestFit="1" customWidth="1"/>
    <col min="32" max="39" width="8.08984375" bestFit="1" customWidth="1"/>
    <col min="40" max="41" width="8" bestFit="1" customWidth="1"/>
    <col min="42" max="43" width="6" bestFit="1" customWidth="1"/>
  </cols>
  <sheetData>
    <row r="1" spans="1:43" ht="16" thickBot="1" x14ac:dyDescent="0.4">
      <c r="A1" s="396"/>
      <c r="B1" s="397"/>
      <c r="C1" s="397"/>
      <c r="D1" s="397"/>
      <c r="E1" s="397"/>
      <c r="F1" s="397"/>
      <c r="G1" s="397"/>
      <c r="H1" s="397"/>
      <c r="I1" s="397"/>
      <c r="J1" s="690" t="s">
        <v>0</v>
      </c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398"/>
      <c r="V1" s="399"/>
      <c r="W1" s="691" t="s">
        <v>88</v>
      </c>
      <c r="X1" s="691"/>
      <c r="Y1" s="691"/>
      <c r="Z1" s="691"/>
      <c r="AA1" s="691"/>
      <c r="AB1" s="691"/>
      <c r="AC1" s="691"/>
      <c r="AD1" s="400"/>
      <c r="AE1" s="399"/>
      <c r="AF1" s="692" t="s">
        <v>89</v>
      </c>
      <c r="AG1" s="692"/>
      <c r="AH1" s="692"/>
      <c r="AI1" s="692"/>
      <c r="AJ1" s="692"/>
      <c r="AK1" s="692"/>
      <c r="AL1" s="692"/>
      <c r="AM1" s="692"/>
      <c r="AN1" s="692"/>
      <c r="AO1" s="692"/>
      <c r="AP1" s="692"/>
      <c r="AQ1" s="692"/>
    </row>
    <row r="2" spans="1:43" ht="16" thickBot="1" x14ac:dyDescent="0.4">
      <c r="A2" s="401" t="s">
        <v>90</v>
      </c>
      <c r="B2" s="402" t="s">
        <v>3</v>
      </c>
      <c r="C2" s="403" t="s">
        <v>4</v>
      </c>
      <c r="D2" s="403" t="s">
        <v>5</v>
      </c>
      <c r="E2" s="404" t="s">
        <v>6</v>
      </c>
      <c r="F2" s="402" t="s">
        <v>7</v>
      </c>
      <c r="G2" s="403" t="s">
        <v>8</v>
      </c>
      <c r="H2" s="403" t="s">
        <v>9</v>
      </c>
      <c r="I2" s="404" t="s">
        <v>10</v>
      </c>
      <c r="J2" s="405" t="s">
        <v>11</v>
      </c>
      <c r="K2" s="406" t="s">
        <v>12</v>
      </c>
      <c r="L2" s="406" t="s">
        <v>13</v>
      </c>
      <c r="M2" s="406" t="s">
        <v>14</v>
      </c>
      <c r="N2" s="407" t="s">
        <v>15</v>
      </c>
      <c r="O2" s="407" t="s">
        <v>16</v>
      </c>
      <c r="P2" s="407" t="s">
        <v>17</v>
      </c>
      <c r="Q2" s="407" t="s">
        <v>18</v>
      </c>
      <c r="R2" s="407" t="s">
        <v>21</v>
      </c>
      <c r="S2" s="407" t="s">
        <v>22</v>
      </c>
      <c r="T2" s="407" t="s">
        <v>23</v>
      </c>
      <c r="U2" s="407" t="s">
        <v>24</v>
      </c>
      <c r="V2" s="407"/>
      <c r="W2" s="407" t="s">
        <v>15</v>
      </c>
      <c r="X2" s="407" t="s">
        <v>16</v>
      </c>
      <c r="Y2" s="407" t="s">
        <v>17</v>
      </c>
      <c r="Z2" s="407" t="s">
        <v>18</v>
      </c>
      <c r="AA2" s="407" t="s">
        <v>21</v>
      </c>
      <c r="AB2" s="407" t="s">
        <v>22</v>
      </c>
      <c r="AC2" s="407" t="s">
        <v>23</v>
      </c>
      <c r="AD2" s="407" t="s">
        <v>91</v>
      </c>
      <c r="AE2" s="407"/>
      <c r="AF2" s="407" t="s">
        <v>15</v>
      </c>
      <c r="AG2" s="407" t="s">
        <v>16</v>
      </c>
      <c r="AH2" s="407" t="s">
        <v>17</v>
      </c>
      <c r="AI2" s="407" t="s">
        <v>18</v>
      </c>
      <c r="AJ2" s="407" t="s">
        <v>21</v>
      </c>
      <c r="AK2" s="407" t="s">
        <v>22</v>
      </c>
      <c r="AL2" s="407" t="s">
        <v>23</v>
      </c>
      <c r="AM2" s="407" t="s">
        <v>24</v>
      </c>
      <c r="AN2" s="407" t="s">
        <v>25</v>
      </c>
      <c r="AO2" s="407" t="s">
        <v>26</v>
      </c>
      <c r="AP2" s="407" t="s">
        <v>92</v>
      </c>
      <c r="AQ2" s="408" t="s">
        <v>93</v>
      </c>
    </row>
    <row r="3" spans="1:43" ht="15.5" x14ac:dyDescent="0.35">
      <c r="A3" s="409" t="s">
        <v>94</v>
      </c>
      <c r="B3" s="14">
        <v>2855</v>
      </c>
      <c r="C3" s="13">
        <v>2926</v>
      </c>
      <c r="D3" s="13">
        <v>2993</v>
      </c>
      <c r="E3" s="410">
        <v>3032</v>
      </c>
      <c r="F3" s="14">
        <v>3061</v>
      </c>
      <c r="G3" s="13">
        <v>3032</v>
      </c>
      <c r="H3" s="13">
        <v>3022</v>
      </c>
      <c r="I3" s="410">
        <v>3044</v>
      </c>
      <c r="J3" s="14">
        <v>3087</v>
      </c>
      <c r="K3" s="13">
        <v>3181</v>
      </c>
      <c r="L3" s="13">
        <v>3239</v>
      </c>
      <c r="M3" s="13">
        <v>3284</v>
      </c>
      <c r="N3" s="14">
        <v>3322.9630000000002</v>
      </c>
      <c r="O3" s="13">
        <v>3363.6309999999999</v>
      </c>
      <c r="P3" s="411">
        <v>3402.5050000000001</v>
      </c>
      <c r="Q3" s="412">
        <v>3472.4879999999998</v>
      </c>
      <c r="R3" s="413">
        <v>3528.03</v>
      </c>
      <c r="S3" s="413">
        <v>3576.4639999999995</v>
      </c>
      <c r="T3" s="414">
        <v>3628.7459999999996</v>
      </c>
      <c r="U3" s="415">
        <v>3680.7869999999998</v>
      </c>
      <c r="V3" s="416"/>
      <c r="W3" s="412">
        <v>3249.9430000000002</v>
      </c>
      <c r="X3" s="412">
        <v>3249.2350000000001</v>
      </c>
      <c r="Y3" s="412">
        <v>3249.31</v>
      </c>
      <c r="Z3" s="412">
        <v>3199.6219999999998</v>
      </c>
      <c r="AA3" s="413">
        <v>3197.614</v>
      </c>
      <c r="AB3" s="413">
        <v>3195.491</v>
      </c>
      <c r="AC3" s="414">
        <v>3235.3020000000001</v>
      </c>
      <c r="AD3" s="415">
        <v>3257.2509999999997</v>
      </c>
      <c r="AE3" s="417"/>
      <c r="AF3" s="412">
        <v>6572.9060000000009</v>
      </c>
      <c r="AG3" s="412">
        <v>6612.866</v>
      </c>
      <c r="AH3" s="412">
        <v>6651.8150000000005</v>
      </c>
      <c r="AI3" s="412">
        <v>6672.11</v>
      </c>
      <c r="AJ3" s="413">
        <v>6725.6440000000002</v>
      </c>
      <c r="AK3" s="413">
        <v>6771.9549999999999</v>
      </c>
      <c r="AL3" s="414">
        <v>6864.0479999999998</v>
      </c>
      <c r="AM3" s="418">
        <v>6938.0379999999996</v>
      </c>
      <c r="AN3" s="419">
        <v>1.0779353524334345E-2</v>
      </c>
      <c r="AO3" s="420">
        <v>3.9856657039527121E-2</v>
      </c>
      <c r="AP3" s="421">
        <v>73.989999999999782</v>
      </c>
      <c r="AQ3" s="422">
        <v>265.92799999999988</v>
      </c>
    </row>
    <row r="4" spans="1:43" ht="15.5" x14ac:dyDescent="0.35">
      <c r="A4" s="409" t="s">
        <v>95</v>
      </c>
      <c r="B4" s="14">
        <v>8396</v>
      </c>
      <c r="C4" s="13">
        <v>8438</v>
      </c>
      <c r="D4" s="13">
        <v>8337</v>
      </c>
      <c r="E4" s="410">
        <v>8249</v>
      </c>
      <c r="F4" s="14">
        <v>7948</v>
      </c>
      <c r="G4" s="13">
        <v>7591</v>
      </c>
      <c r="H4" s="13">
        <v>7658</v>
      </c>
      <c r="I4" s="410">
        <v>7397</v>
      </c>
      <c r="J4" s="14">
        <v>7160</v>
      </c>
      <c r="K4" s="13">
        <v>7032</v>
      </c>
      <c r="L4" s="13">
        <v>7118</v>
      </c>
      <c r="M4" s="13">
        <v>7021</v>
      </c>
      <c r="N4" s="14">
        <v>6901.8339999999998</v>
      </c>
      <c r="O4" s="13">
        <v>7128.0360000000001</v>
      </c>
      <c r="P4" s="411">
        <v>7294.5810000000001</v>
      </c>
      <c r="Q4" s="412">
        <v>7497.9859999999999</v>
      </c>
      <c r="R4" s="413">
        <v>7599.4480000000003</v>
      </c>
      <c r="S4" s="413">
        <v>7696.4990000000007</v>
      </c>
      <c r="T4" s="414">
        <v>7777.0300000000007</v>
      </c>
      <c r="U4" s="415">
        <v>7812.027</v>
      </c>
      <c r="V4" s="416"/>
      <c r="W4" s="412">
        <v>6137.4170000000004</v>
      </c>
      <c r="X4" s="423">
        <v>6046.348</v>
      </c>
      <c r="Y4" s="424">
        <v>5921.8519999999999</v>
      </c>
      <c r="Z4" s="412">
        <v>5814.817</v>
      </c>
      <c r="AA4" s="413">
        <v>5859.4009999999998</v>
      </c>
      <c r="AB4" s="424">
        <v>5895.8939999999993</v>
      </c>
      <c r="AC4" s="425">
        <v>5837.4290000000001</v>
      </c>
      <c r="AD4" s="426">
        <v>5670.6490000000003</v>
      </c>
      <c r="AE4" s="417"/>
      <c r="AF4" s="412">
        <v>13039.251</v>
      </c>
      <c r="AG4" s="423">
        <v>13174.384</v>
      </c>
      <c r="AH4" s="424">
        <v>13216.433000000001</v>
      </c>
      <c r="AI4" s="412">
        <v>13312.803</v>
      </c>
      <c r="AJ4" s="413">
        <v>13458.848999999998</v>
      </c>
      <c r="AK4" s="413">
        <v>13592.393</v>
      </c>
      <c r="AL4" s="425">
        <v>13614.459000000001</v>
      </c>
      <c r="AM4" s="418">
        <v>13482.675999999999</v>
      </c>
      <c r="AN4" s="419">
        <v>-9.6796354522791228E-3</v>
      </c>
      <c r="AO4" s="420">
        <v>1.2760122717958122E-2</v>
      </c>
      <c r="AP4" s="427">
        <v>-131.78300000000127</v>
      </c>
      <c r="AQ4" s="428">
        <v>169.87299999999959</v>
      </c>
    </row>
    <row r="5" spans="1:43" ht="15.5" x14ac:dyDescent="0.35">
      <c r="A5" s="409" t="s">
        <v>96</v>
      </c>
      <c r="B5" s="14">
        <v>0</v>
      </c>
      <c r="C5" s="13">
        <v>0</v>
      </c>
      <c r="D5" s="13">
        <v>0</v>
      </c>
      <c r="E5" s="410">
        <v>0</v>
      </c>
      <c r="F5" s="14"/>
      <c r="G5" s="13"/>
      <c r="H5" s="13"/>
      <c r="I5" s="410"/>
      <c r="J5" s="14">
        <v>3</v>
      </c>
      <c r="K5" s="13">
        <v>4</v>
      </c>
      <c r="L5" s="13">
        <v>8</v>
      </c>
      <c r="M5" s="13">
        <v>13</v>
      </c>
      <c r="N5" s="14">
        <v>16.466999999999999</v>
      </c>
      <c r="O5" s="13">
        <v>20.849</v>
      </c>
      <c r="P5" s="411">
        <v>25.366</v>
      </c>
      <c r="Q5" s="412">
        <v>30.356000000000002</v>
      </c>
      <c r="R5" s="413">
        <v>35.56</v>
      </c>
      <c r="S5" s="413">
        <v>40.624000000000002</v>
      </c>
      <c r="T5" s="414">
        <v>46.023000000000003</v>
      </c>
      <c r="U5" s="415">
        <v>53.257000000000005</v>
      </c>
      <c r="V5" s="416"/>
      <c r="W5" s="412">
        <v>69.772999999999996</v>
      </c>
      <c r="X5" s="423">
        <v>70.061999999999998</v>
      </c>
      <c r="Y5" s="424">
        <v>70.388999999999996</v>
      </c>
      <c r="Z5" s="412">
        <v>71.042000000000002</v>
      </c>
      <c r="AA5" s="413">
        <v>71.397999999999996</v>
      </c>
      <c r="AB5" s="424">
        <v>72.825000000000003</v>
      </c>
      <c r="AC5" s="425">
        <v>75.433999999999997</v>
      </c>
      <c r="AD5" s="426">
        <v>78.10799999999999</v>
      </c>
      <c r="AE5" s="417"/>
      <c r="AF5" s="412">
        <v>86.24</v>
      </c>
      <c r="AG5" s="423">
        <v>90.911000000000001</v>
      </c>
      <c r="AH5" s="424">
        <v>95.754999999999995</v>
      </c>
      <c r="AI5" s="412">
        <v>101.398</v>
      </c>
      <c r="AJ5" s="413">
        <v>106.958</v>
      </c>
      <c r="AK5" s="413">
        <v>113.44899999999998</v>
      </c>
      <c r="AL5" s="425">
        <v>121.45699999999999</v>
      </c>
      <c r="AM5" s="418">
        <v>131.36500000000001</v>
      </c>
      <c r="AN5" s="419">
        <v>8.1576195690655995E-2</v>
      </c>
      <c r="AO5" s="420">
        <v>0.29553837353793977</v>
      </c>
      <c r="AP5" s="427">
        <v>9.9080000000000155</v>
      </c>
      <c r="AQ5" s="428">
        <v>29.967000000000013</v>
      </c>
    </row>
    <row r="6" spans="1:43" ht="16" thickBot="1" x14ac:dyDescent="0.4">
      <c r="A6" s="429" t="s">
        <v>97</v>
      </c>
      <c r="B6" s="430">
        <v>11251</v>
      </c>
      <c r="C6" s="431">
        <v>11364</v>
      </c>
      <c r="D6" s="431">
        <v>11330</v>
      </c>
      <c r="E6" s="432">
        <v>11281</v>
      </c>
      <c r="F6" s="430">
        <v>11009</v>
      </c>
      <c r="G6" s="431">
        <v>10623</v>
      </c>
      <c r="H6" s="431">
        <v>10680</v>
      </c>
      <c r="I6" s="432">
        <v>10441</v>
      </c>
      <c r="J6" s="430">
        <v>10250</v>
      </c>
      <c r="K6" s="431">
        <v>10217</v>
      </c>
      <c r="L6" s="431">
        <v>10365</v>
      </c>
      <c r="M6" s="431">
        <v>10318</v>
      </c>
      <c r="N6" s="430">
        <v>10241.264000000001</v>
      </c>
      <c r="O6" s="431">
        <v>10512.516</v>
      </c>
      <c r="P6" s="433">
        <v>10722.451999999999</v>
      </c>
      <c r="Q6" s="433">
        <v>11000.83</v>
      </c>
      <c r="R6" s="431">
        <v>11163.038</v>
      </c>
      <c r="S6" s="431">
        <v>11313.587</v>
      </c>
      <c r="T6" s="432">
        <v>11451.798999999999</v>
      </c>
      <c r="U6" s="434">
        <v>11546.071</v>
      </c>
      <c r="V6" s="435">
        <v>0</v>
      </c>
      <c r="W6" s="431">
        <v>9457.1329999999998</v>
      </c>
      <c r="X6" s="431">
        <v>9365.6450000000004</v>
      </c>
      <c r="Y6" s="433">
        <v>9241.5509999999995</v>
      </c>
      <c r="Z6" s="433">
        <v>9085.4809999999998</v>
      </c>
      <c r="AA6" s="431">
        <v>9128.4129999999986</v>
      </c>
      <c r="AB6" s="431">
        <v>9164.2099999999991</v>
      </c>
      <c r="AC6" s="432">
        <v>9148.1649999999991</v>
      </c>
      <c r="AD6" s="434">
        <v>9006.0079999999998</v>
      </c>
      <c r="AE6" s="435">
        <v>0</v>
      </c>
      <c r="AF6" s="431">
        <v>19698.397000000001</v>
      </c>
      <c r="AG6" s="431">
        <v>19878.161</v>
      </c>
      <c r="AH6" s="433">
        <v>19964.003000000001</v>
      </c>
      <c r="AI6" s="433">
        <v>20086.311000000002</v>
      </c>
      <c r="AJ6" s="431">
        <v>20291.450999999997</v>
      </c>
      <c r="AK6" s="431">
        <v>20477.796999999999</v>
      </c>
      <c r="AL6" s="432">
        <v>20599.964</v>
      </c>
      <c r="AM6" s="436">
        <v>20552.079000000002</v>
      </c>
      <c r="AN6" s="437">
        <v>-2.3245186253723071E-3</v>
      </c>
      <c r="AO6" s="438">
        <v>2.3188329604176605E-2</v>
      </c>
      <c r="AP6" s="439">
        <v>-47.884999999998399</v>
      </c>
      <c r="AQ6" s="440">
        <v>465.76800000000003</v>
      </c>
    </row>
    <row r="7" spans="1:43" ht="15.5" x14ac:dyDescent="0.35">
      <c r="A7" s="396"/>
      <c r="B7" s="441"/>
      <c r="C7" s="292"/>
      <c r="D7" s="292"/>
      <c r="E7" s="442"/>
      <c r="F7" s="441"/>
      <c r="G7" s="292"/>
      <c r="H7" s="292"/>
      <c r="I7" s="442"/>
      <c r="J7" s="441"/>
      <c r="K7" s="292"/>
      <c r="L7" s="292"/>
      <c r="M7" s="292"/>
      <c r="N7" s="441"/>
      <c r="O7" s="292"/>
      <c r="P7" s="443"/>
      <c r="Q7" s="443"/>
      <c r="R7" s="292"/>
      <c r="S7" s="292"/>
      <c r="T7" s="442"/>
      <c r="U7" s="444"/>
      <c r="V7" s="417"/>
      <c r="W7" s="445"/>
      <c r="X7" s="445"/>
      <c r="Y7" s="292"/>
      <c r="Z7" s="443"/>
      <c r="AA7" s="292"/>
      <c r="AB7" s="292"/>
      <c r="AC7" s="442"/>
      <c r="AD7" s="446"/>
      <c r="AE7" s="417"/>
      <c r="AF7" s="1"/>
      <c r="AG7" s="1"/>
      <c r="AH7" s="292"/>
      <c r="AI7" s="1"/>
      <c r="AJ7" s="292"/>
      <c r="AK7" s="1"/>
      <c r="AL7" s="442"/>
      <c r="AM7" s="446"/>
      <c r="AN7" s="419"/>
      <c r="AO7" s="420"/>
      <c r="AP7" s="447"/>
      <c r="AQ7" s="448"/>
    </row>
    <row r="8" spans="1:43" ht="15.5" x14ac:dyDescent="0.35">
      <c r="A8" s="449" t="s">
        <v>98</v>
      </c>
      <c r="B8" s="441"/>
      <c r="C8" s="292"/>
      <c r="D8" s="292"/>
      <c r="E8" s="442"/>
      <c r="F8" s="441"/>
      <c r="G8" s="292"/>
      <c r="H8" s="292"/>
      <c r="I8" s="442"/>
      <c r="J8" s="441"/>
      <c r="K8" s="292"/>
      <c r="L8" s="292"/>
      <c r="M8" s="292"/>
      <c r="N8" s="441"/>
      <c r="O8" s="292"/>
      <c r="P8" s="443"/>
      <c r="Q8" s="443"/>
      <c r="R8" s="292"/>
      <c r="S8" s="292"/>
      <c r="T8" s="442"/>
      <c r="U8" s="444"/>
      <c r="V8" s="417"/>
      <c r="W8" s="445"/>
      <c r="X8" s="445"/>
      <c r="Y8" s="292"/>
      <c r="Z8" s="443"/>
      <c r="AA8" s="292"/>
      <c r="AB8" s="292"/>
      <c r="AC8" s="442"/>
      <c r="AD8" s="446"/>
      <c r="AE8" s="417"/>
      <c r="AF8" s="1"/>
      <c r="AG8" s="1"/>
      <c r="AH8" s="1"/>
      <c r="AI8" s="443"/>
      <c r="AJ8" s="1"/>
      <c r="AK8" s="1"/>
      <c r="AL8" s="442"/>
      <c r="AM8" s="450"/>
      <c r="AN8" s="419"/>
      <c r="AO8" s="420"/>
      <c r="AP8" s="447"/>
      <c r="AQ8" s="448"/>
    </row>
    <row r="9" spans="1:43" ht="15.5" x14ac:dyDescent="0.35">
      <c r="A9" s="409" t="s">
        <v>94</v>
      </c>
      <c r="B9" s="441">
        <v>50</v>
      </c>
      <c r="C9" s="292">
        <v>71</v>
      </c>
      <c r="D9" s="292">
        <v>67</v>
      </c>
      <c r="E9" s="442">
        <v>39</v>
      </c>
      <c r="F9" s="441">
        <v>29</v>
      </c>
      <c r="G9" s="292">
        <v>-29</v>
      </c>
      <c r="H9" s="292">
        <v>-10</v>
      </c>
      <c r="I9" s="442">
        <v>22</v>
      </c>
      <c r="J9" s="441">
        <v>43</v>
      </c>
      <c r="K9" s="292">
        <v>94</v>
      </c>
      <c r="L9" s="292">
        <v>58</v>
      </c>
      <c r="M9" s="292">
        <v>45</v>
      </c>
      <c r="N9" s="441">
        <v>39</v>
      </c>
      <c r="O9" s="292">
        <v>40.667999999999665</v>
      </c>
      <c r="P9" s="443">
        <v>38.874000000000251</v>
      </c>
      <c r="Q9" s="443">
        <v>69.98299999999972</v>
      </c>
      <c r="R9" s="292">
        <v>55.542000000000371</v>
      </c>
      <c r="S9" s="292">
        <v>48.433999999999287</v>
      </c>
      <c r="T9" s="442">
        <v>52.282000000000153</v>
      </c>
      <c r="U9" s="444">
        <v>52.041000000000167</v>
      </c>
      <c r="V9" s="417"/>
      <c r="W9" s="292"/>
      <c r="X9" s="292">
        <v>-0.70800000000008367</v>
      </c>
      <c r="Y9" s="443">
        <v>7.4999999999818101E-2</v>
      </c>
      <c r="Z9" s="443">
        <v>-49.688000000000102</v>
      </c>
      <c r="AA9" s="292">
        <v>-2.0079999999998108</v>
      </c>
      <c r="AB9" s="292">
        <v>-2.1230000000000473</v>
      </c>
      <c r="AC9" s="442">
        <v>39.811000000000149</v>
      </c>
      <c r="AD9" s="444">
        <v>21.948999999999614</v>
      </c>
      <c r="AE9" s="417"/>
      <c r="AF9" s="1"/>
      <c r="AG9" s="292">
        <v>39.959999999999127</v>
      </c>
      <c r="AH9" s="443">
        <v>38.949000000000524</v>
      </c>
      <c r="AI9" s="443">
        <v>20.294999999999163</v>
      </c>
      <c r="AJ9" s="292">
        <v>53.53400000000056</v>
      </c>
      <c r="AK9" s="292">
        <v>46.310999999999694</v>
      </c>
      <c r="AL9" s="442">
        <v>92.092999999999847</v>
      </c>
      <c r="AM9" s="446">
        <v>73.989999999999782</v>
      </c>
      <c r="AN9" s="419">
        <v>-0.19657302943763477</v>
      </c>
      <c r="AO9" s="420">
        <v>2.6457255481647119</v>
      </c>
      <c r="AP9" s="427">
        <v>-18.103000000000065</v>
      </c>
      <c r="AQ9" s="428">
        <v>53.695000000000618</v>
      </c>
    </row>
    <row r="10" spans="1:43" ht="15.5" x14ac:dyDescent="0.35">
      <c r="A10" s="409" t="s">
        <v>95</v>
      </c>
      <c r="B10" s="441"/>
      <c r="C10" s="292">
        <v>42</v>
      </c>
      <c r="D10" s="292">
        <v>-101</v>
      </c>
      <c r="E10" s="442">
        <v>-88</v>
      </c>
      <c r="F10" s="441">
        <v>-301</v>
      </c>
      <c r="G10" s="292">
        <v>-357</v>
      </c>
      <c r="H10" s="292">
        <v>67</v>
      </c>
      <c r="I10" s="442">
        <v>-261</v>
      </c>
      <c r="J10" s="441">
        <v>-237</v>
      </c>
      <c r="K10" s="292">
        <v>-128</v>
      </c>
      <c r="L10" s="292">
        <v>86</v>
      </c>
      <c r="M10" s="292">
        <v>-97</v>
      </c>
      <c r="N10" s="441">
        <v>-119</v>
      </c>
      <c r="O10" s="292">
        <v>226.20200000000023</v>
      </c>
      <c r="P10" s="443">
        <v>166.54500000000007</v>
      </c>
      <c r="Q10" s="443">
        <v>203.40499999999975</v>
      </c>
      <c r="R10" s="292">
        <v>101.46200000000044</v>
      </c>
      <c r="S10" s="292">
        <v>97.051000000000386</v>
      </c>
      <c r="T10" s="442">
        <v>80.530999999999949</v>
      </c>
      <c r="U10" s="444">
        <v>34.996999999999389</v>
      </c>
      <c r="V10" s="417"/>
      <c r="W10" s="292"/>
      <c r="X10" s="292">
        <v>-91.069000000000415</v>
      </c>
      <c r="Y10" s="443">
        <v>-124.49600000000009</v>
      </c>
      <c r="Z10" s="443">
        <v>-107.03499999999985</v>
      </c>
      <c r="AA10" s="292">
        <v>44.583999999999833</v>
      </c>
      <c r="AB10" s="292">
        <v>36.492999999999483</v>
      </c>
      <c r="AC10" s="442">
        <v>-58.464999999999236</v>
      </c>
      <c r="AD10" s="444">
        <v>-166.77999999999975</v>
      </c>
      <c r="AE10" s="417"/>
      <c r="AF10" s="1"/>
      <c r="AG10" s="292">
        <v>135.13299999999981</v>
      </c>
      <c r="AH10" s="443">
        <v>42.049000000000888</v>
      </c>
      <c r="AI10" s="443">
        <v>96.369999999998981</v>
      </c>
      <c r="AJ10" s="292">
        <v>146.04599999999846</v>
      </c>
      <c r="AK10" s="292">
        <v>133.54400000000169</v>
      </c>
      <c r="AL10" s="442">
        <v>22.066000000000713</v>
      </c>
      <c r="AM10" s="446">
        <v>-131.78300000000127</v>
      </c>
      <c r="AN10" s="419">
        <v>-6.9722197045226597</v>
      </c>
      <c r="AO10" s="420">
        <v>-2.3674691293971426</v>
      </c>
      <c r="AP10" s="451">
        <v>-153.84900000000198</v>
      </c>
      <c r="AQ10" s="452">
        <v>-228.15300000000025</v>
      </c>
    </row>
    <row r="11" spans="1:43" ht="15.5" x14ac:dyDescent="0.35">
      <c r="A11" s="409" t="s">
        <v>99</v>
      </c>
      <c r="B11" s="441"/>
      <c r="C11" s="292">
        <v>0</v>
      </c>
      <c r="D11" s="292">
        <v>0</v>
      </c>
      <c r="E11" s="442">
        <v>0</v>
      </c>
      <c r="F11" s="441">
        <v>0</v>
      </c>
      <c r="G11" s="292">
        <v>0</v>
      </c>
      <c r="H11" s="292">
        <v>0</v>
      </c>
      <c r="I11" s="442">
        <v>0</v>
      </c>
      <c r="J11" s="292">
        <v>3</v>
      </c>
      <c r="K11" s="292">
        <v>1</v>
      </c>
      <c r="L11" s="292">
        <v>4</v>
      </c>
      <c r="M11" s="292">
        <v>5</v>
      </c>
      <c r="N11" s="441">
        <v>3</v>
      </c>
      <c r="O11" s="292">
        <v>4.3820000000000014</v>
      </c>
      <c r="P11" s="443">
        <v>4.5169999999999995</v>
      </c>
      <c r="Q11" s="443">
        <v>4.990000000000002</v>
      </c>
      <c r="R11" s="292">
        <v>5.2040000000000006</v>
      </c>
      <c r="S11" s="292">
        <v>5.0640000000000001</v>
      </c>
      <c r="T11" s="442">
        <v>5.3990000000000009</v>
      </c>
      <c r="U11" s="444">
        <v>7.2340000000000018</v>
      </c>
      <c r="V11" s="417"/>
      <c r="W11" s="292"/>
      <c r="X11" s="292">
        <v>0.28900000000000148</v>
      </c>
      <c r="Y11" s="443">
        <v>0.32699999999999818</v>
      </c>
      <c r="Z11" s="443">
        <v>0.6530000000000058</v>
      </c>
      <c r="AA11" s="292">
        <v>0.35599999999999454</v>
      </c>
      <c r="AB11" s="292">
        <v>1.4270000000000067</v>
      </c>
      <c r="AC11" s="442">
        <v>2.6089999999999947</v>
      </c>
      <c r="AD11" s="444">
        <v>2.6739999999999924</v>
      </c>
      <c r="AE11" s="417"/>
      <c r="AF11" s="1"/>
      <c r="AG11" s="292">
        <v>4.6710000000000065</v>
      </c>
      <c r="AH11" s="443">
        <v>4.8439999999999941</v>
      </c>
      <c r="AI11" s="443">
        <v>5.6430000000000007</v>
      </c>
      <c r="AJ11" s="292">
        <v>5.5600000000000023</v>
      </c>
      <c r="AK11" s="292">
        <v>6.4909999999999854</v>
      </c>
      <c r="AL11" s="442">
        <v>8.0080000000000098</v>
      </c>
      <c r="AM11" s="446">
        <v>9.9080000000000155</v>
      </c>
      <c r="AN11" s="419">
        <v>0.23726273726273761</v>
      </c>
      <c r="AO11" s="420">
        <v>0.75580365054049525</v>
      </c>
      <c r="AP11" s="427">
        <v>1.9000000000000057</v>
      </c>
      <c r="AQ11" s="428">
        <v>4.2650000000000148</v>
      </c>
    </row>
    <row r="12" spans="1:43" ht="15.5" x14ac:dyDescent="0.35">
      <c r="A12" s="429" t="s">
        <v>97</v>
      </c>
      <c r="B12" s="430">
        <v>50</v>
      </c>
      <c r="C12" s="431">
        <v>113</v>
      </c>
      <c r="D12" s="431">
        <v>-34</v>
      </c>
      <c r="E12" s="432">
        <v>-49</v>
      </c>
      <c r="F12" s="430">
        <v>-272</v>
      </c>
      <c r="G12" s="431">
        <v>-386</v>
      </c>
      <c r="H12" s="431">
        <v>57</v>
      </c>
      <c r="I12" s="431">
        <v>-239</v>
      </c>
      <c r="J12" s="430">
        <v>-191</v>
      </c>
      <c r="K12" s="431">
        <v>-33</v>
      </c>
      <c r="L12" s="431">
        <v>148</v>
      </c>
      <c r="M12" s="431">
        <v>-47</v>
      </c>
      <c r="N12" s="430">
        <v>-77</v>
      </c>
      <c r="O12" s="431">
        <v>271.25199999999859</v>
      </c>
      <c r="P12" s="433">
        <v>209.93599999999969</v>
      </c>
      <c r="Q12" s="433">
        <v>278.37799999999947</v>
      </c>
      <c r="R12" s="431">
        <v>162.20800000000082</v>
      </c>
      <c r="S12" s="431">
        <v>150.54899999999967</v>
      </c>
      <c r="T12" s="432">
        <v>138.2120000000001</v>
      </c>
      <c r="U12" s="434">
        <v>94.271999999999565</v>
      </c>
      <c r="V12" s="435"/>
      <c r="W12" s="431"/>
      <c r="X12" s="431">
        <v>-91.487999999999374</v>
      </c>
      <c r="Y12" s="433">
        <v>-124.09400000000096</v>
      </c>
      <c r="Z12" s="433">
        <v>-156.06999999999994</v>
      </c>
      <c r="AA12" s="431">
        <v>42.932000000000016</v>
      </c>
      <c r="AB12" s="431">
        <v>35.796999999999443</v>
      </c>
      <c r="AC12" s="432">
        <v>-16.044999999999092</v>
      </c>
      <c r="AD12" s="434">
        <v>-142.15700000000015</v>
      </c>
      <c r="AE12" s="435"/>
      <c r="AF12" s="431"/>
      <c r="AG12" s="431">
        <v>179.76399999999893</v>
      </c>
      <c r="AH12" s="433">
        <v>85.842000000001406</v>
      </c>
      <c r="AI12" s="433">
        <v>122.30799999999815</v>
      </c>
      <c r="AJ12" s="431">
        <v>205.13999999999902</v>
      </c>
      <c r="AK12" s="431">
        <v>186.34600000000137</v>
      </c>
      <c r="AL12" s="432">
        <v>122.16700000000057</v>
      </c>
      <c r="AM12" s="436">
        <v>-47.885000000001469</v>
      </c>
      <c r="AN12" s="437">
        <v>-1.3919634598541442</v>
      </c>
      <c r="AO12" s="438">
        <v>-1.3915115936815432</v>
      </c>
      <c r="AP12" s="453">
        <v>-170.05200000000204</v>
      </c>
      <c r="AQ12" s="440">
        <v>-170.19299999999961</v>
      </c>
    </row>
    <row r="13" spans="1:43" ht="15.5" x14ac:dyDescent="0.35">
      <c r="A13" s="449"/>
      <c r="B13" s="441"/>
      <c r="C13" s="292"/>
      <c r="D13" s="292"/>
      <c r="E13" s="442"/>
      <c r="F13" s="441"/>
      <c r="G13" s="292"/>
      <c r="H13" s="292"/>
      <c r="I13" s="442"/>
      <c r="J13" s="441"/>
      <c r="K13" s="292"/>
      <c r="L13" s="292"/>
      <c r="M13" s="292"/>
      <c r="N13" s="441"/>
      <c r="O13" s="292"/>
      <c r="P13" s="443"/>
      <c r="Q13" s="443"/>
      <c r="R13" s="292"/>
      <c r="S13" s="292"/>
      <c r="T13" s="442"/>
      <c r="U13" s="444"/>
      <c r="V13" s="417"/>
      <c r="W13" s="445"/>
      <c r="X13" s="445"/>
      <c r="Y13" s="292"/>
      <c r="Z13" s="443"/>
      <c r="AA13" s="292"/>
      <c r="AB13" s="292"/>
      <c r="AC13" s="442"/>
      <c r="AD13" s="446"/>
      <c r="AE13" s="417"/>
      <c r="AF13" s="1"/>
      <c r="AG13" s="1"/>
      <c r="AH13" s="1"/>
      <c r="AI13" s="443"/>
      <c r="AJ13" s="1"/>
      <c r="AK13" s="1"/>
      <c r="AL13" s="442"/>
      <c r="AM13" s="446"/>
      <c r="AN13" s="419"/>
      <c r="AO13" s="420"/>
      <c r="AP13" s="447"/>
      <c r="AQ13" s="448"/>
    </row>
    <row r="14" spans="1:43" ht="15.5" x14ac:dyDescent="0.35">
      <c r="A14" s="409" t="s">
        <v>100</v>
      </c>
      <c r="B14" s="14">
        <v>70.621412218054502</v>
      </c>
      <c r="C14" s="13">
        <v>70.431252209472021</v>
      </c>
      <c r="D14" s="13">
        <v>71.318118896621129</v>
      </c>
      <c r="E14" s="410">
        <v>71.742319860187152</v>
      </c>
      <c r="F14" s="14">
        <v>68.599999999999994</v>
      </c>
      <c r="G14" s="13">
        <v>67.7</v>
      </c>
      <c r="H14" s="13">
        <v>67.099999999999994</v>
      </c>
      <c r="I14" s="410">
        <v>65.599999999999994</v>
      </c>
      <c r="J14" s="14">
        <v>64.7</v>
      </c>
      <c r="K14" s="13">
        <v>64.099999999999994</v>
      </c>
      <c r="L14" s="13">
        <v>63.3</v>
      </c>
      <c r="M14" s="13">
        <v>61.6</v>
      </c>
      <c r="N14" s="14">
        <v>63.558963087609733</v>
      </c>
      <c r="O14" s="13">
        <v>62.823935194214847</v>
      </c>
      <c r="P14" s="411">
        <v>63.129588056139674</v>
      </c>
      <c r="Q14" s="454">
        <v>62.552202890880857</v>
      </c>
      <c r="R14" s="455">
        <v>61.271403423347714</v>
      </c>
      <c r="S14" s="455">
        <v>59.621437634555527</v>
      </c>
      <c r="T14" s="456">
        <v>58.977696915323527</v>
      </c>
      <c r="U14" s="457">
        <v>59.133333333333333</v>
      </c>
      <c r="V14" s="416"/>
      <c r="W14" s="13">
        <v>80.101307059851493</v>
      </c>
      <c r="X14" s="13">
        <v>80.145467747137644</v>
      </c>
      <c r="Y14" s="411">
        <v>80.922861278539912</v>
      </c>
      <c r="Z14" s="454">
        <v>81.205896323186721</v>
      </c>
      <c r="AA14" s="455">
        <v>81.01696104354663</v>
      </c>
      <c r="AB14" s="455">
        <v>79.908887560802867</v>
      </c>
      <c r="AC14" s="456">
        <v>77.421000790613533</v>
      </c>
      <c r="AD14" s="457">
        <v>76.8</v>
      </c>
      <c r="AE14" s="416"/>
      <c r="AF14" s="13">
        <v>71</v>
      </c>
      <c r="AG14" s="13">
        <v>70</v>
      </c>
      <c r="AH14" s="411">
        <v>71</v>
      </c>
      <c r="AI14" s="454">
        <v>70</v>
      </c>
      <c r="AJ14" s="455">
        <v>69</v>
      </c>
      <c r="AK14" s="455">
        <v>68</v>
      </c>
      <c r="AL14" s="456">
        <v>67</v>
      </c>
      <c r="AM14" s="458">
        <v>66.233333333333334</v>
      </c>
      <c r="AN14" s="419">
        <v>-1.1442786069651767E-2</v>
      </c>
      <c r="AO14" s="420">
        <v>-5.3809523809523752E-2</v>
      </c>
      <c r="AP14" s="459">
        <v>-0.76666666666666572</v>
      </c>
      <c r="AQ14" s="460">
        <v>-3.7666666666666657</v>
      </c>
    </row>
    <row r="15" spans="1:43" ht="15.5" x14ac:dyDescent="0.35">
      <c r="A15" s="409" t="s">
        <v>101</v>
      </c>
      <c r="B15" s="14">
        <v>29.245688493061706</v>
      </c>
      <c r="C15" s="13">
        <v>29.196987360224835</v>
      </c>
      <c r="D15" s="13">
        <v>29.228051576466868</v>
      </c>
      <c r="E15" s="410">
        <v>30.48467130504137</v>
      </c>
      <c r="F15" s="14">
        <v>29.8</v>
      </c>
      <c r="G15" s="13">
        <v>29.3</v>
      </c>
      <c r="H15" s="13">
        <v>32.700000000000003</v>
      </c>
      <c r="I15" s="410">
        <v>32</v>
      </c>
      <c r="J15" s="14">
        <v>33.1</v>
      </c>
      <c r="K15" s="13">
        <v>33.700000000000003</v>
      </c>
      <c r="L15" s="13">
        <v>33.6</v>
      </c>
      <c r="M15" s="13">
        <v>32.700000000000003</v>
      </c>
      <c r="N15" s="14">
        <v>28.536502992750645</v>
      </c>
      <c r="O15" s="13">
        <v>28.821595682600357</v>
      </c>
      <c r="P15" s="411">
        <v>27.066280936277433</v>
      </c>
      <c r="Q15" s="454">
        <v>26.417437481266589</v>
      </c>
      <c r="R15" s="455">
        <v>25.650957312252263</v>
      </c>
      <c r="S15" s="455">
        <v>25.215928125477152</v>
      </c>
      <c r="T15" s="456">
        <v>24.781537356893825</v>
      </c>
      <c r="U15" s="458">
        <v>24.666666666666668</v>
      </c>
      <c r="V15" s="416"/>
      <c r="W15" s="13">
        <v>28.401349302711235</v>
      </c>
      <c r="X15" s="13">
        <v>29.872406422967305</v>
      </c>
      <c r="Y15" s="411">
        <v>30.443129428602962</v>
      </c>
      <c r="Z15" s="454">
        <v>32.019946987949311</v>
      </c>
      <c r="AA15" s="455">
        <v>32.125701355404011</v>
      </c>
      <c r="AB15" s="455">
        <v>32.175909508949431</v>
      </c>
      <c r="AC15" s="456">
        <v>32.111797407500866</v>
      </c>
      <c r="AD15" s="457">
        <v>33.266666666666666</v>
      </c>
      <c r="AE15" s="416"/>
      <c r="AF15" s="461">
        <v>29</v>
      </c>
      <c r="AG15" s="461">
        <v>29</v>
      </c>
      <c r="AH15" s="119">
        <v>29</v>
      </c>
      <c r="AI15" s="454">
        <v>29</v>
      </c>
      <c r="AJ15" s="455">
        <v>28</v>
      </c>
      <c r="AK15" s="455">
        <v>28</v>
      </c>
      <c r="AL15" s="456">
        <v>28</v>
      </c>
      <c r="AM15" s="458">
        <v>28.333333333333332</v>
      </c>
      <c r="AN15" s="419">
        <v>1.1904761904761862E-2</v>
      </c>
      <c r="AO15" s="420">
        <v>-2.298850574712652E-2</v>
      </c>
      <c r="AP15" s="462">
        <v>0.33333333333333215</v>
      </c>
      <c r="AQ15" s="463">
        <v>-0.66666666666666785</v>
      </c>
    </row>
    <row r="16" spans="1:43" ht="15.5" x14ac:dyDescent="0.35">
      <c r="A16" s="429" t="s">
        <v>102</v>
      </c>
      <c r="B16" s="43">
        <v>39.33415256757214</v>
      </c>
      <c r="C16" s="42">
        <v>39.616304207261557</v>
      </c>
      <c r="D16" s="42">
        <v>40.126461258523307</v>
      </c>
      <c r="E16" s="464">
        <v>41.510068346554796</v>
      </c>
      <c r="F16" s="43">
        <v>40.4</v>
      </c>
      <c r="G16" s="42">
        <v>40.1</v>
      </c>
      <c r="H16" s="42">
        <v>42.5</v>
      </c>
      <c r="I16" s="464">
        <v>41.6</v>
      </c>
      <c r="J16" s="43">
        <v>42.5</v>
      </c>
      <c r="K16" s="42">
        <v>43</v>
      </c>
      <c r="L16" s="42">
        <v>42.9</v>
      </c>
      <c r="M16" s="42">
        <v>41.8</v>
      </c>
      <c r="N16" s="43">
        <v>39.818007322450818</v>
      </c>
      <c r="O16" s="42">
        <v>39.857533809253091</v>
      </c>
      <c r="P16" s="465">
        <v>38.579658294782881</v>
      </c>
      <c r="Q16" s="466">
        <v>37.868966396440015</v>
      </c>
      <c r="R16" s="467">
        <v>36.943561897235696</v>
      </c>
      <c r="S16" s="467">
        <v>36.131529949425804</v>
      </c>
      <c r="T16" s="468">
        <v>35.624832887588617</v>
      </c>
      <c r="U16" s="469">
        <v>35.700000000000003</v>
      </c>
      <c r="V16" s="416"/>
      <c r="W16" s="42">
        <v>43.494354496513779</v>
      </c>
      <c r="X16" s="42">
        <v>44.640396730628026</v>
      </c>
      <c r="Y16" s="465">
        <v>45.485140174213193</v>
      </c>
      <c r="Z16" s="466">
        <v>46.728978861589042</v>
      </c>
      <c r="AA16" s="467">
        <v>46.820861792811485</v>
      </c>
      <c r="AB16" s="467">
        <v>46.425481411310848</v>
      </c>
      <c r="AC16" s="468">
        <v>45.647839487705234</v>
      </c>
      <c r="AD16" s="470">
        <v>46.666666666666664</v>
      </c>
      <c r="AE16" s="416"/>
      <c r="AF16" s="42">
        <v>42</v>
      </c>
      <c r="AG16" s="42">
        <v>42</v>
      </c>
      <c r="AH16" s="465">
        <v>42</v>
      </c>
      <c r="AI16" s="466">
        <v>42</v>
      </c>
      <c r="AJ16" s="467">
        <v>41</v>
      </c>
      <c r="AK16" s="467">
        <v>41</v>
      </c>
      <c r="AL16" s="468">
        <v>40</v>
      </c>
      <c r="AM16" s="471">
        <v>40.300000000000004</v>
      </c>
      <c r="AN16" s="437">
        <v>7.5000000000000622E-3</v>
      </c>
      <c r="AO16" s="438">
        <v>-4.0476190476190332E-2</v>
      </c>
      <c r="AP16" s="472">
        <v>0.30000000000000426</v>
      </c>
      <c r="AQ16" s="473">
        <v>-1.6999999999999957</v>
      </c>
    </row>
    <row r="17" spans="1:43" ht="15.5" x14ac:dyDescent="0.35">
      <c r="A17" s="409" t="s">
        <v>103</v>
      </c>
      <c r="B17" s="133"/>
      <c r="C17" s="132"/>
      <c r="D17" s="132"/>
      <c r="E17" s="474"/>
      <c r="F17" s="133"/>
      <c r="G17" s="132"/>
      <c r="H17" s="132"/>
      <c r="I17" s="474"/>
      <c r="J17" s="14">
        <v>104.1</v>
      </c>
      <c r="K17" s="13">
        <v>107.3</v>
      </c>
      <c r="L17" s="13">
        <v>108.1</v>
      </c>
      <c r="M17" s="13">
        <v>116.1</v>
      </c>
      <c r="N17" s="14">
        <v>123.90812624948218</v>
      </c>
      <c r="O17" s="13">
        <v>126.71928798284733</v>
      </c>
      <c r="P17" s="411">
        <v>129.54806223799801</v>
      </c>
      <c r="Q17" s="475">
        <v>130.06749409595307</v>
      </c>
      <c r="R17" s="475">
        <v>131.58162363664843</v>
      </c>
      <c r="S17" s="475">
        <v>132.97357244960943</v>
      </c>
      <c r="T17" s="476">
        <v>133.52165837503887</v>
      </c>
      <c r="U17" s="477">
        <v>129.93333333333331</v>
      </c>
      <c r="V17" s="416"/>
      <c r="W17" s="13">
        <v>121.9951929605661</v>
      </c>
      <c r="X17" s="13">
        <v>123.15355077813035</v>
      </c>
      <c r="Y17" s="411">
        <v>122.40758750949072</v>
      </c>
      <c r="Z17" s="478">
        <v>121.80808955127748</v>
      </c>
      <c r="AA17" s="475">
        <v>123.73372365366167</v>
      </c>
      <c r="AB17" s="475">
        <v>123.57826048007826</v>
      </c>
      <c r="AC17" s="476">
        <v>122.32407154642037</v>
      </c>
      <c r="AD17" s="479">
        <v>119.3</v>
      </c>
      <c r="AE17" s="416"/>
      <c r="AF17" s="13">
        <v>122</v>
      </c>
      <c r="AG17" s="13">
        <v>124</v>
      </c>
      <c r="AH17" s="411">
        <v>124</v>
      </c>
      <c r="AI17" s="478">
        <v>124</v>
      </c>
      <c r="AJ17" s="475">
        <v>126</v>
      </c>
      <c r="AK17" s="475">
        <v>127</v>
      </c>
      <c r="AL17" s="476">
        <v>126</v>
      </c>
      <c r="AM17" s="458">
        <v>123.56666666666666</v>
      </c>
      <c r="AN17" s="419">
        <v>-1.9312169312169392E-2</v>
      </c>
      <c r="AO17" s="420">
        <v>-3.4946236559140198E-3</v>
      </c>
      <c r="AP17" s="472">
        <v>-2.4333333333333371</v>
      </c>
      <c r="AQ17" s="473">
        <v>-0.43333333333333712</v>
      </c>
    </row>
    <row r="18" spans="1:43" ht="15.5" x14ac:dyDescent="0.35">
      <c r="A18" s="429" t="s">
        <v>104</v>
      </c>
      <c r="B18" s="43"/>
      <c r="C18" s="42"/>
      <c r="D18" s="42"/>
      <c r="E18" s="464"/>
      <c r="F18" s="43"/>
      <c r="G18" s="42"/>
      <c r="H18" s="42"/>
      <c r="I18" s="464"/>
      <c r="J18" s="43">
        <v>42.5</v>
      </c>
      <c r="K18" s="42">
        <v>43</v>
      </c>
      <c r="L18" s="42">
        <v>42.9</v>
      </c>
      <c r="M18" s="42">
        <v>41.9</v>
      </c>
      <c r="N18" s="43">
        <v>39.936854041266763</v>
      </c>
      <c r="O18" s="42">
        <v>40.014512590223163</v>
      </c>
      <c r="P18" s="465">
        <v>38.776542281890343</v>
      </c>
      <c r="Q18" s="466">
        <v>38.105478363096154</v>
      </c>
      <c r="R18" s="467">
        <v>37.225266721211575</v>
      </c>
      <c r="S18" s="467">
        <v>36.4776901609101</v>
      </c>
      <c r="T18" s="468">
        <v>35.998151372340089</v>
      </c>
      <c r="U18" s="480">
        <v>36.133333333333333</v>
      </c>
      <c r="V18" s="416"/>
      <c r="W18" s="42">
        <v>44.121025366428199</v>
      </c>
      <c r="X18" s="42">
        <v>45.268420117838922</v>
      </c>
      <c r="Y18" s="465">
        <v>46.113817035740084</v>
      </c>
      <c r="Z18" s="466">
        <v>47.356895764334098</v>
      </c>
      <c r="AA18" s="467">
        <v>47.474836578688461</v>
      </c>
      <c r="AB18" s="481">
        <v>47.093331049311026</v>
      </c>
      <c r="AC18" s="468">
        <v>46.313098857590909</v>
      </c>
      <c r="AD18" s="482">
        <v>47.300000000000004</v>
      </c>
      <c r="AE18" s="416"/>
      <c r="AF18" s="42">
        <v>41.9</v>
      </c>
      <c r="AG18" s="42">
        <v>42.4</v>
      </c>
      <c r="AH18" s="465">
        <v>42.1</v>
      </c>
      <c r="AI18" s="466">
        <v>42.2</v>
      </c>
      <c r="AJ18" s="467">
        <v>42</v>
      </c>
      <c r="AK18" s="467">
        <v>41</v>
      </c>
      <c r="AL18" s="468">
        <v>40</v>
      </c>
      <c r="AM18" s="471">
        <v>40.833333333333336</v>
      </c>
      <c r="AN18" s="437">
        <v>2.0833333333333481E-2</v>
      </c>
      <c r="AO18" s="438">
        <v>-3.2385466034755117E-2</v>
      </c>
      <c r="AP18" s="472">
        <v>0.8333333333333357</v>
      </c>
      <c r="AQ18" s="473">
        <v>-1.3666666666666671</v>
      </c>
    </row>
    <row r="19" spans="1:43" ht="15.5" x14ac:dyDescent="0.35">
      <c r="A19" s="483"/>
      <c r="B19" s="302"/>
      <c r="C19" s="1"/>
      <c r="D19" s="1"/>
      <c r="E19" s="393"/>
      <c r="F19" s="302"/>
      <c r="G19" s="292"/>
      <c r="H19" s="292"/>
      <c r="I19" s="442"/>
      <c r="J19" s="441"/>
      <c r="K19" s="292"/>
      <c r="L19" s="292"/>
      <c r="M19" s="292"/>
      <c r="N19" s="441"/>
      <c r="O19" s="292"/>
      <c r="P19" s="443"/>
      <c r="Q19" s="443"/>
      <c r="R19" s="484"/>
      <c r="S19" s="484"/>
      <c r="T19" s="485"/>
      <c r="U19" s="486"/>
      <c r="V19" s="417"/>
      <c r="W19" s="445"/>
      <c r="X19" s="445"/>
      <c r="Y19" s="1"/>
      <c r="Z19" s="365"/>
      <c r="AA19" s="1"/>
      <c r="AB19" s="487"/>
      <c r="AC19" s="393"/>
      <c r="AD19" s="450"/>
      <c r="AE19" s="417"/>
      <c r="AF19" s="1"/>
      <c r="AG19" s="1"/>
      <c r="AH19" s="1"/>
      <c r="AI19" s="1"/>
      <c r="AJ19" s="488"/>
      <c r="AK19" s="488"/>
      <c r="AL19" s="393"/>
      <c r="AM19" s="489"/>
      <c r="AN19" s="419"/>
      <c r="AO19" s="420"/>
      <c r="AP19" s="447"/>
      <c r="AQ19" s="448"/>
    </row>
    <row r="20" spans="1:43" ht="15.5" x14ac:dyDescent="0.35">
      <c r="A20" s="490" t="s">
        <v>105</v>
      </c>
      <c r="B20" s="302"/>
      <c r="C20" s="1"/>
      <c r="D20" s="1"/>
      <c r="E20" s="393"/>
      <c r="F20" s="302"/>
      <c r="G20" s="292"/>
      <c r="H20" s="292"/>
      <c r="I20" s="292"/>
      <c r="J20" s="441"/>
      <c r="K20" s="292"/>
      <c r="L20" s="292"/>
      <c r="M20" s="292"/>
      <c r="N20" s="441"/>
      <c r="O20" s="292"/>
      <c r="P20" s="443"/>
      <c r="Q20" s="443"/>
      <c r="R20" s="484"/>
      <c r="S20" s="484"/>
      <c r="T20" s="485"/>
      <c r="U20" s="486"/>
      <c r="V20" s="417"/>
      <c r="W20" s="445"/>
      <c r="X20" s="445"/>
      <c r="Y20" s="1"/>
      <c r="Z20" s="365"/>
      <c r="AA20" s="1"/>
      <c r="AB20" s="1"/>
      <c r="AC20" s="393"/>
      <c r="AD20" s="450"/>
      <c r="AE20" s="417"/>
      <c r="AF20" s="1"/>
      <c r="AG20" s="1"/>
      <c r="AH20" s="1"/>
      <c r="AI20" s="1"/>
      <c r="AJ20" s="488"/>
      <c r="AK20" s="488"/>
      <c r="AL20" s="393"/>
      <c r="AM20" s="489"/>
      <c r="AN20" s="419"/>
      <c r="AO20" s="420"/>
      <c r="AP20" s="447"/>
      <c r="AQ20" s="448"/>
    </row>
    <row r="21" spans="1:43" ht="15.5" x14ac:dyDescent="0.35">
      <c r="A21" s="409" t="s">
        <v>106</v>
      </c>
      <c r="B21" s="317"/>
      <c r="C21" s="316"/>
      <c r="D21" s="316"/>
      <c r="E21" s="314"/>
      <c r="F21" s="317"/>
      <c r="G21" s="316"/>
      <c r="H21" s="316"/>
      <c r="I21" s="316"/>
      <c r="J21" s="317"/>
      <c r="K21" s="316"/>
      <c r="L21" s="316"/>
      <c r="M21" s="316"/>
      <c r="N21" s="491">
        <v>0.92100000000000004</v>
      </c>
      <c r="O21" s="316">
        <v>92.6</v>
      </c>
      <c r="P21" s="492">
        <v>0.92900000000000005</v>
      </c>
      <c r="Q21" s="492">
        <v>0.92300000000000004</v>
      </c>
      <c r="R21" s="493">
        <v>0.92700000000000005</v>
      </c>
      <c r="S21" s="493">
        <v>0.92900000000000005</v>
      </c>
      <c r="T21" s="494">
        <v>0.93400000000000005</v>
      </c>
      <c r="U21" s="495">
        <v>0.93100000000000005</v>
      </c>
      <c r="V21" s="417"/>
      <c r="W21" s="496">
        <v>0.91300000000000003</v>
      </c>
      <c r="X21" s="496">
        <v>0.92200000000000004</v>
      </c>
      <c r="Y21" s="497">
        <v>0.92200000000000004</v>
      </c>
      <c r="Z21" s="498">
        <v>0.92800000000000005</v>
      </c>
      <c r="AA21" s="499">
        <v>0.93</v>
      </c>
      <c r="AB21" s="499">
        <v>0.93</v>
      </c>
      <c r="AC21" s="500">
        <v>0.93400000000000005</v>
      </c>
      <c r="AD21" s="501">
        <v>0.93600000000000005</v>
      </c>
      <c r="AE21" s="417"/>
      <c r="AF21" s="1"/>
      <c r="AG21" s="1"/>
      <c r="AH21" s="1"/>
      <c r="AI21" s="1"/>
      <c r="AJ21" s="488"/>
      <c r="AK21" s="488"/>
      <c r="AL21" s="502"/>
      <c r="AM21" s="489"/>
      <c r="AN21" s="419"/>
      <c r="AO21" s="420"/>
      <c r="AP21" s="447"/>
      <c r="AQ21" s="448"/>
    </row>
    <row r="22" spans="1:43" ht="15.5" x14ac:dyDescent="0.35">
      <c r="A22" s="409" t="s">
        <v>107</v>
      </c>
      <c r="B22" s="317">
        <v>10.3</v>
      </c>
      <c r="C22" s="316">
        <v>11.4</v>
      </c>
      <c r="D22" s="316">
        <v>12.9</v>
      </c>
      <c r="E22" s="314">
        <v>13.8</v>
      </c>
      <c r="F22" s="317">
        <v>14.5</v>
      </c>
      <c r="G22" s="316">
        <v>18</v>
      </c>
      <c r="H22" s="316">
        <v>17.399999999999999</v>
      </c>
      <c r="I22" s="316">
        <v>19</v>
      </c>
      <c r="J22" s="317">
        <v>19.7</v>
      </c>
      <c r="K22" s="316">
        <v>21.4</v>
      </c>
      <c r="L22" s="316">
        <v>22.4</v>
      </c>
      <c r="M22" s="316">
        <v>20.7</v>
      </c>
      <c r="N22" s="306">
        <v>21</v>
      </c>
      <c r="O22" s="307">
        <v>21.9</v>
      </c>
      <c r="P22" s="503">
        <v>23</v>
      </c>
      <c r="Q22" s="503">
        <v>24.5</v>
      </c>
      <c r="R22" s="504">
        <v>23.5</v>
      </c>
      <c r="S22" s="504">
        <v>23.75</v>
      </c>
      <c r="T22" s="505">
        <v>24.7</v>
      </c>
      <c r="U22" s="506">
        <v>26.1</v>
      </c>
      <c r="V22" s="417"/>
      <c r="W22" s="445"/>
      <c r="X22" s="445"/>
      <c r="Y22" s="1">
        <v>26.2</v>
      </c>
      <c r="Z22" s="365">
        <v>27.9</v>
      </c>
      <c r="AA22" s="1">
        <v>27.4</v>
      </c>
      <c r="AB22" s="1">
        <v>28.3</v>
      </c>
      <c r="AC22" s="393">
        <v>29.8</v>
      </c>
      <c r="AD22" s="507">
        <v>31.2</v>
      </c>
      <c r="AE22" s="417"/>
      <c r="AF22" s="1"/>
      <c r="AG22" s="1"/>
      <c r="AH22" s="1"/>
      <c r="AI22" s="1"/>
      <c r="AJ22" s="488"/>
      <c r="AK22" s="488"/>
      <c r="AL22" s="393"/>
      <c r="AM22" s="489"/>
      <c r="AN22" s="419"/>
      <c r="AO22" s="420"/>
      <c r="AP22" s="447"/>
      <c r="AQ22" s="448"/>
    </row>
    <row r="23" spans="1:43" ht="15.5" x14ac:dyDescent="0.35">
      <c r="A23" s="409"/>
      <c r="B23" s="332"/>
      <c r="C23" s="312"/>
      <c r="D23" s="312"/>
      <c r="E23" s="293"/>
      <c r="F23" s="332"/>
      <c r="G23" s="312"/>
      <c r="H23" s="312"/>
      <c r="I23" s="293"/>
      <c r="J23" s="332"/>
      <c r="K23" s="312"/>
      <c r="L23" s="312"/>
      <c r="M23" s="312"/>
      <c r="N23" s="332"/>
      <c r="O23" s="312"/>
      <c r="P23" s="508"/>
      <c r="Q23" s="508"/>
      <c r="R23" s="509"/>
      <c r="S23" s="509"/>
      <c r="T23" s="510"/>
      <c r="U23" s="511">
        <v>6.5306122448979709E-2</v>
      </c>
      <c r="V23" s="417"/>
      <c r="W23" s="445"/>
      <c r="X23" s="445"/>
      <c r="Y23" s="1"/>
      <c r="Z23" s="365"/>
      <c r="AA23" s="1"/>
      <c r="AB23" s="1"/>
      <c r="AC23" s="393"/>
      <c r="AD23" s="512">
        <v>0.11827956989247324</v>
      </c>
      <c r="AE23" s="417"/>
      <c r="AF23" s="1"/>
      <c r="AG23" s="1"/>
      <c r="AH23" s="1"/>
      <c r="AI23" s="1"/>
      <c r="AJ23" s="488"/>
      <c r="AK23" s="488"/>
      <c r="AL23" s="393"/>
      <c r="AM23" s="489"/>
      <c r="AN23" s="419"/>
      <c r="AO23" s="420"/>
      <c r="AP23" s="447"/>
      <c r="AQ23" s="448"/>
    </row>
    <row r="24" spans="1:43" ht="15.5" x14ac:dyDescent="0.35">
      <c r="A24" s="513" t="s">
        <v>108</v>
      </c>
      <c r="B24" s="332"/>
      <c r="C24" s="312"/>
      <c r="D24" s="312"/>
      <c r="E24" s="293"/>
      <c r="F24" s="332"/>
      <c r="G24" s="312"/>
      <c r="H24" s="312"/>
      <c r="I24" s="293"/>
      <c r="J24" s="332"/>
      <c r="K24" s="312"/>
      <c r="L24" s="312"/>
      <c r="M24" s="312"/>
      <c r="N24" s="332"/>
      <c r="O24" s="312"/>
      <c r="P24" s="508"/>
      <c r="Q24" s="508"/>
      <c r="R24" s="509"/>
      <c r="S24" s="509"/>
      <c r="T24" s="510"/>
      <c r="U24" s="514"/>
      <c r="V24" s="417"/>
      <c r="W24" s="445"/>
      <c r="X24" s="445"/>
      <c r="Y24" s="1"/>
      <c r="Z24" s="365"/>
      <c r="AA24" s="1"/>
      <c r="AB24" s="1"/>
      <c r="AC24" s="393"/>
      <c r="AD24" s="450"/>
      <c r="AE24" s="417"/>
      <c r="AF24" s="1"/>
      <c r="AG24" s="1"/>
      <c r="AH24" s="1"/>
      <c r="AI24" s="1"/>
      <c r="AJ24" s="488"/>
      <c r="AK24" s="488"/>
      <c r="AL24" s="393"/>
      <c r="AM24" s="489"/>
      <c r="AN24" s="419"/>
      <c r="AO24" s="420"/>
      <c r="AP24" s="447"/>
      <c r="AQ24" s="448"/>
    </row>
    <row r="25" spans="1:43" ht="15.5" x14ac:dyDescent="0.35">
      <c r="A25" s="515" t="s">
        <v>109</v>
      </c>
      <c r="B25" s="332">
        <v>0.89200000000000002</v>
      </c>
      <c r="C25" s="312">
        <v>0.89600000000000002</v>
      </c>
      <c r="D25" s="312">
        <v>0.9</v>
      </c>
      <c r="E25" s="293">
        <v>0.90500000000000003</v>
      </c>
      <c r="F25" s="332">
        <v>0.90680000000000005</v>
      </c>
      <c r="G25" s="312">
        <v>0.90900000000000003</v>
      </c>
      <c r="H25" s="312">
        <v>0.91339999999999999</v>
      </c>
      <c r="I25" s="293">
        <v>0.91579999999999995</v>
      </c>
      <c r="J25" s="332">
        <v>0.91700000000000004</v>
      </c>
      <c r="K25" s="312">
        <v>0.91800000000000004</v>
      </c>
      <c r="L25" s="312">
        <v>0.92200000000000004</v>
      </c>
      <c r="M25" s="312">
        <v>0.93100000000000005</v>
      </c>
      <c r="N25" s="332">
        <v>0.94</v>
      </c>
      <c r="O25" s="312">
        <v>0.94499999999999995</v>
      </c>
      <c r="P25" s="508">
        <v>0.95099999999999996</v>
      </c>
      <c r="Q25" s="508">
        <v>0.95899999999999996</v>
      </c>
      <c r="R25" s="509">
        <v>0.95899999999999996</v>
      </c>
      <c r="S25" s="509">
        <v>0.96</v>
      </c>
      <c r="T25" s="510">
        <v>0.96230000000000004</v>
      </c>
      <c r="U25" s="514">
        <v>0.96499999999999997</v>
      </c>
      <c r="V25" s="417"/>
      <c r="W25" s="508">
        <v>0.95860000000000001</v>
      </c>
      <c r="X25" s="508">
        <v>0.96209999999999996</v>
      </c>
      <c r="Y25" s="312">
        <v>0.96350000000000002</v>
      </c>
      <c r="Z25" s="508">
        <v>0.9637</v>
      </c>
      <c r="AA25" s="312">
        <v>0.96399999999999997</v>
      </c>
      <c r="AB25" s="312">
        <v>0.96399999999999997</v>
      </c>
      <c r="AC25" s="293">
        <v>0.96579999999999999</v>
      </c>
      <c r="AD25" s="512">
        <v>0.96699999999999997</v>
      </c>
      <c r="AE25" s="417"/>
      <c r="AF25" s="516">
        <v>0.95899999999999996</v>
      </c>
      <c r="AG25" s="516">
        <v>0.96199999999999997</v>
      </c>
      <c r="AH25" s="517">
        <v>0.96399999999999997</v>
      </c>
      <c r="AI25" s="516">
        <v>0.96399999999999997</v>
      </c>
      <c r="AJ25" s="517">
        <v>0.96399999999999997</v>
      </c>
      <c r="AK25" s="517">
        <v>0.96399999999999997</v>
      </c>
      <c r="AL25" s="518">
        <v>0.96599999999999997</v>
      </c>
      <c r="AM25" s="519">
        <v>0.96699999999999997</v>
      </c>
      <c r="AN25" s="419">
        <v>1.0351966873705098E-3</v>
      </c>
      <c r="AO25" s="420">
        <v>3.1120331950207358E-3</v>
      </c>
      <c r="AP25" s="447"/>
      <c r="AQ25" s="448"/>
    </row>
    <row r="26" spans="1:43" ht="16" thickBot="1" x14ac:dyDescent="0.4">
      <c r="A26" s="520" t="s">
        <v>110</v>
      </c>
      <c r="B26" s="521">
        <v>0.67400000000000004</v>
      </c>
      <c r="C26" s="522">
        <v>0.69499999999999995</v>
      </c>
      <c r="D26" s="522">
        <v>0.70199999999999996</v>
      </c>
      <c r="E26" s="523">
        <v>0.73</v>
      </c>
      <c r="F26" s="521">
        <v>0.73</v>
      </c>
      <c r="G26" s="522">
        <v>0.73570000000000002</v>
      </c>
      <c r="H26" s="522">
        <v>0.74360000000000004</v>
      </c>
      <c r="I26" s="523">
        <v>0.74780000000000002</v>
      </c>
      <c r="J26" s="521">
        <v>0.75</v>
      </c>
      <c r="K26" s="522">
        <v>0.751</v>
      </c>
      <c r="L26" s="522">
        <v>0.754</v>
      </c>
      <c r="M26" s="522">
        <v>0.75900000000000001</v>
      </c>
      <c r="N26" s="521">
        <v>0.76500000000000001</v>
      </c>
      <c r="O26" s="522">
        <v>0.78</v>
      </c>
      <c r="P26" s="524">
        <v>0.80300000000000005</v>
      </c>
      <c r="Q26" s="524">
        <v>0.90400000000000003</v>
      </c>
      <c r="R26" s="525">
        <v>0.90400000000000003</v>
      </c>
      <c r="S26" s="525">
        <v>0.90900000000000003</v>
      </c>
      <c r="T26" s="526">
        <v>0.91100000000000003</v>
      </c>
      <c r="U26" s="527">
        <v>0.91700000000000004</v>
      </c>
      <c r="V26" s="528"/>
      <c r="W26" s="524">
        <v>0.89890000000000003</v>
      </c>
      <c r="X26" s="524">
        <v>0.90200000000000002</v>
      </c>
      <c r="Y26" s="522">
        <v>0.90290000000000004</v>
      </c>
      <c r="Z26" s="524">
        <v>0.90290000000000004</v>
      </c>
      <c r="AA26" s="522">
        <v>0.90300000000000002</v>
      </c>
      <c r="AB26" s="522">
        <v>0.90300000000000002</v>
      </c>
      <c r="AC26" s="523">
        <v>0.91</v>
      </c>
      <c r="AD26" s="529">
        <v>0.91500000000000004</v>
      </c>
      <c r="AE26" s="528"/>
      <c r="AF26" s="530">
        <v>0.89900000000000002</v>
      </c>
      <c r="AG26" s="530">
        <v>0.90200000000000002</v>
      </c>
      <c r="AH26" s="531">
        <v>0.90300000000000002</v>
      </c>
      <c r="AI26" s="530">
        <v>0.90300000000000002</v>
      </c>
      <c r="AJ26" s="531">
        <v>0.90300000000000002</v>
      </c>
      <c r="AK26" s="531">
        <v>0.90300000000000002</v>
      </c>
      <c r="AL26" s="532">
        <v>0.91100000000000003</v>
      </c>
      <c r="AM26" s="533">
        <v>0.91400000000000003</v>
      </c>
      <c r="AN26" s="534">
        <v>3.293084522502765E-3</v>
      </c>
      <c r="AO26" s="535">
        <v>1.218161683277974E-2</v>
      </c>
      <c r="AP26" s="536"/>
      <c r="AQ26" s="537"/>
    </row>
  </sheetData>
  <mergeCells count="3">
    <mergeCell ref="J1:T1"/>
    <mergeCell ref="W1:AC1"/>
    <mergeCell ref="AF1:A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0E17B-8989-4D9D-A9E0-522FB3A00A1D}">
  <dimension ref="A1:J55"/>
  <sheetViews>
    <sheetView topLeftCell="A53" workbookViewId="0">
      <selection activeCell="A5" sqref="A5"/>
    </sheetView>
  </sheetViews>
  <sheetFormatPr defaultRowHeight="14.5" x14ac:dyDescent="0.35"/>
  <cols>
    <col min="1" max="1" width="46.90625" bestFit="1" customWidth="1"/>
    <col min="2" max="2" width="12.08984375" bestFit="1" customWidth="1"/>
    <col min="3" max="3" width="13.6328125" customWidth="1"/>
    <col min="4" max="4" width="11.54296875" bestFit="1" customWidth="1"/>
    <col min="5" max="5" width="11.6328125" bestFit="1" customWidth="1"/>
    <col min="7" max="7" width="12.08984375" bestFit="1" customWidth="1"/>
    <col min="8" max="8" width="9.453125" bestFit="1" customWidth="1"/>
    <col min="9" max="9" width="11.54296875" bestFit="1" customWidth="1"/>
    <col min="10" max="10" width="11.6328125" bestFit="1" customWidth="1"/>
  </cols>
  <sheetData>
    <row r="1" spans="1:10" ht="15.5" x14ac:dyDescent="0.35">
      <c r="A1" s="538" t="s">
        <v>111</v>
      </c>
      <c r="B1" s="693" t="s">
        <v>20</v>
      </c>
      <c r="C1" s="694"/>
      <c r="D1" s="694"/>
      <c r="E1" s="695"/>
      <c r="F1" s="1"/>
      <c r="G1" s="696" t="s">
        <v>32</v>
      </c>
      <c r="H1" s="696"/>
      <c r="I1" s="696"/>
      <c r="J1" s="696"/>
    </row>
    <row r="2" spans="1:10" ht="31" x14ac:dyDescent="0.35">
      <c r="A2" s="539" t="s">
        <v>112</v>
      </c>
      <c r="B2" s="540">
        <v>44651</v>
      </c>
      <c r="C2" s="541" t="s">
        <v>113</v>
      </c>
      <c r="D2" s="541">
        <v>44834</v>
      </c>
      <c r="E2" s="542">
        <v>44926</v>
      </c>
      <c r="F2" s="1"/>
      <c r="G2" s="543">
        <v>45016</v>
      </c>
      <c r="H2" s="544" t="s">
        <v>114</v>
      </c>
      <c r="I2" s="544">
        <v>45199</v>
      </c>
      <c r="J2" s="545">
        <v>45291</v>
      </c>
    </row>
    <row r="3" spans="1:10" ht="15.5" x14ac:dyDescent="0.35">
      <c r="A3" s="546" t="s">
        <v>115</v>
      </c>
      <c r="B3" s="547"/>
      <c r="C3" s="548"/>
      <c r="D3" s="549"/>
      <c r="E3" s="550"/>
      <c r="F3" s="1"/>
      <c r="G3" s="550"/>
      <c r="H3" s="550"/>
      <c r="I3" s="551"/>
      <c r="J3" s="550"/>
    </row>
    <row r="4" spans="1:10" ht="15.5" x14ac:dyDescent="0.35">
      <c r="A4" s="552" t="s">
        <v>116</v>
      </c>
      <c r="B4" s="553">
        <v>2771.8180000000002</v>
      </c>
      <c r="C4" s="554">
        <v>2751.24</v>
      </c>
      <c r="D4" s="555">
        <v>2722.1030000000001</v>
      </c>
      <c r="E4" s="556">
        <v>6409</v>
      </c>
      <c r="F4" s="1"/>
      <c r="G4" s="556">
        <v>5983</v>
      </c>
      <c r="H4" s="556">
        <v>5756</v>
      </c>
      <c r="I4" s="556">
        <v>5636</v>
      </c>
      <c r="J4" s="556">
        <v>6127</v>
      </c>
    </row>
    <row r="5" spans="1:10" ht="15.5" x14ac:dyDescent="0.35">
      <c r="A5" s="552" t="s">
        <v>117</v>
      </c>
      <c r="B5" s="553">
        <v>268.20600000000002</v>
      </c>
      <c r="C5" s="554">
        <v>275.41800000000001</v>
      </c>
      <c r="D5" s="555">
        <v>297</v>
      </c>
      <c r="E5" s="556">
        <v>18695</v>
      </c>
      <c r="F5" s="1"/>
      <c r="G5" s="556">
        <v>18664</v>
      </c>
      <c r="H5" s="556">
        <v>19009</v>
      </c>
      <c r="I5" s="556">
        <v>18999</v>
      </c>
      <c r="J5" s="556">
        <v>18951</v>
      </c>
    </row>
    <row r="6" spans="1:10" ht="15.5" x14ac:dyDescent="0.35">
      <c r="A6" s="552" t="s">
        <v>118</v>
      </c>
      <c r="B6" s="553">
        <v>2790.7710000000002</v>
      </c>
      <c r="C6" s="554">
        <v>2739.8420000000001</v>
      </c>
      <c r="D6" s="555">
        <v>2775.6559999999999</v>
      </c>
      <c r="E6" s="556">
        <f>7257-4</f>
        <v>7253</v>
      </c>
      <c r="F6" s="1"/>
      <c r="G6" s="556">
        <v>6982</v>
      </c>
      <c r="H6" s="556">
        <v>7089</v>
      </c>
      <c r="I6" s="556">
        <v>6692</v>
      </c>
      <c r="J6" s="556">
        <v>6444</v>
      </c>
    </row>
    <row r="7" spans="1:10" ht="15.5" x14ac:dyDescent="0.35">
      <c r="A7" s="552" t="s">
        <v>119</v>
      </c>
      <c r="B7" s="553"/>
      <c r="C7" s="554"/>
      <c r="D7" s="555"/>
      <c r="E7" s="556">
        <v>140</v>
      </c>
      <c r="F7" s="1"/>
      <c r="G7" s="556">
        <v>147</v>
      </c>
      <c r="H7" s="556">
        <v>150</v>
      </c>
      <c r="I7" s="556">
        <v>163</v>
      </c>
      <c r="J7" s="556">
        <v>171</v>
      </c>
    </row>
    <row r="8" spans="1:10" ht="15.5" x14ac:dyDescent="0.35">
      <c r="A8" s="552" t="s">
        <v>120</v>
      </c>
      <c r="B8" s="553">
        <v>7.8E-2</v>
      </c>
      <c r="C8" s="554">
        <v>7.8E-2</v>
      </c>
      <c r="D8" s="555">
        <v>7.8E-2</v>
      </c>
      <c r="E8" s="556">
        <v>0</v>
      </c>
      <c r="F8" s="1"/>
      <c r="G8" s="556">
        <v>0</v>
      </c>
      <c r="H8" s="556">
        <v>0</v>
      </c>
      <c r="I8" s="556">
        <v>0</v>
      </c>
      <c r="J8" s="556">
        <v>0</v>
      </c>
    </row>
    <row r="9" spans="1:10" ht="15.5" x14ac:dyDescent="0.35">
      <c r="A9" s="552" t="s">
        <v>121</v>
      </c>
      <c r="B9" s="553">
        <v>328.185</v>
      </c>
      <c r="C9" s="554">
        <v>329.61200000000002</v>
      </c>
      <c r="D9" s="555">
        <v>321.85000000000002</v>
      </c>
      <c r="E9" s="556">
        <f>643</f>
        <v>643</v>
      </c>
      <c r="F9" s="1"/>
      <c r="G9" s="556">
        <f>587+1</f>
        <v>588</v>
      </c>
      <c r="H9" s="556">
        <v>626</v>
      </c>
      <c r="I9" s="556">
        <v>566</v>
      </c>
      <c r="J9" s="556">
        <v>648</v>
      </c>
    </row>
    <row r="10" spans="1:10" ht="15.5" x14ac:dyDescent="0.35">
      <c r="A10" s="552" t="s">
        <v>122</v>
      </c>
      <c r="B10" s="553">
        <v>70.566000000000003</v>
      </c>
      <c r="C10" s="554">
        <v>70.822999999999993</v>
      </c>
      <c r="D10" s="555">
        <v>72.715000000000003</v>
      </c>
      <c r="E10" s="556">
        <v>112</v>
      </c>
      <c r="F10" s="1"/>
      <c r="G10" s="556">
        <v>116</v>
      </c>
      <c r="H10" s="556">
        <v>123</v>
      </c>
      <c r="I10" s="556">
        <v>138</v>
      </c>
      <c r="J10" s="556">
        <v>135</v>
      </c>
    </row>
    <row r="11" spans="1:10" ht="15.5" x14ac:dyDescent="0.35">
      <c r="A11" s="552" t="s">
        <v>123</v>
      </c>
      <c r="B11" s="553">
        <v>21.809000000000001</v>
      </c>
      <c r="C11" s="554">
        <v>21.681000000000001</v>
      </c>
      <c r="D11" s="555">
        <v>26.434999999999999</v>
      </c>
      <c r="E11" s="556">
        <v>73</v>
      </c>
      <c r="F11" s="1"/>
      <c r="G11" s="556">
        <v>92</v>
      </c>
      <c r="H11" s="556">
        <v>95</v>
      </c>
      <c r="I11" s="556">
        <v>105</v>
      </c>
      <c r="J11" s="556">
        <v>119</v>
      </c>
    </row>
    <row r="12" spans="1:10" ht="15.5" x14ac:dyDescent="0.35">
      <c r="A12" s="552" t="s">
        <v>124</v>
      </c>
      <c r="B12" s="553">
        <v>0</v>
      </c>
      <c r="C12" s="554">
        <v>0</v>
      </c>
      <c r="D12" s="555">
        <v>0</v>
      </c>
      <c r="E12" s="556">
        <v>0</v>
      </c>
      <c r="F12" s="1"/>
      <c r="G12" s="556">
        <v>0</v>
      </c>
      <c r="H12" s="556">
        <v>0</v>
      </c>
      <c r="I12" s="556">
        <v>0</v>
      </c>
      <c r="J12" s="556">
        <v>233</v>
      </c>
    </row>
    <row r="13" spans="1:10" ht="15.5" x14ac:dyDescent="0.35">
      <c r="A13" s="557" t="s">
        <v>125</v>
      </c>
      <c r="B13" s="553">
        <v>19.789000000000001</v>
      </c>
      <c r="C13" s="554">
        <v>0</v>
      </c>
      <c r="D13" s="555">
        <v>0</v>
      </c>
      <c r="E13" s="556">
        <v>43</v>
      </c>
      <c r="F13" s="1"/>
      <c r="G13" s="556">
        <v>62</v>
      </c>
      <c r="H13" s="556">
        <v>61</v>
      </c>
      <c r="I13" s="556">
        <v>62</v>
      </c>
      <c r="J13" s="556">
        <v>65</v>
      </c>
    </row>
    <row r="14" spans="1:10" ht="15.5" x14ac:dyDescent="0.35">
      <c r="A14" s="558" t="s">
        <v>126</v>
      </c>
      <c r="B14" s="553"/>
      <c r="C14" s="554"/>
      <c r="D14" s="555"/>
      <c r="E14" s="556">
        <v>116</v>
      </c>
      <c r="F14" s="1"/>
      <c r="G14" s="556">
        <v>121</v>
      </c>
      <c r="H14" s="556">
        <v>128</v>
      </c>
      <c r="I14" s="556">
        <v>120</v>
      </c>
      <c r="J14" s="556">
        <v>119</v>
      </c>
    </row>
    <row r="15" spans="1:10" ht="15.5" x14ac:dyDescent="0.35">
      <c r="A15" s="557"/>
      <c r="B15" s="559">
        <v>6271.2220000000007</v>
      </c>
      <c r="C15" s="560">
        <v>6188.6940000000004</v>
      </c>
      <c r="D15" s="561">
        <v>6215.8370000000004</v>
      </c>
      <c r="E15" s="562">
        <f>SUM(E4:E14)</f>
        <v>33484</v>
      </c>
      <c r="F15" s="1"/>
      <c r="G15" s="562">
        <f>SUM(G4:G14)</f>
        <v>32755</v>
      </c>
      <c r="H15" s="562">
        <f>SUM(H4:H14)</f>
        <v>33037</v>
      </c>
      <c r="I15" s="562">
        <f>SUM(I4:I14)</f>
        <v>32481</v>
      </c>
      <c r="J15" s="562">
        <f>SUM(J4:J14)</f>
        <v>33012</v>
      </c>
    </row>
    <row r="16" spans="1:10" ht="15.5" x14ac:dyDescent="0.35">
      <c r="A16" s="557"/>
      <c r="B16" s="563"/>
      <c r="C16" s="564"/>
      <c r="D16" s="565"/>
      <c r="E16" s="566" t="s">
        <v>36</v>
      </c>
      <c r="F16" s="1"/>
      <c r="G16" s="567"/>
      <c r="H16" s="566"/>
      <c r="I16" s="566"/>
      <c r="J16" s="566"/>
    </row>
    <row r="17" spans="1:10" ht="15.5" x14ac:dyDescent="0.35">
      <c r="A17" s="546" t="s">
        <v>127</v>
      </c>
      <c r="B17" s="563"/>
      <c r="C17" s="564"/>
      <c r="D17" s="565"/>
      <c r="E17" s="566" t="s">
        <v>36</v>
      </c>
      <c r="F17" s="1"/>
      <c r="G17" s="566"/>
      <c r="H17" s="566"/>
      <c r="I17" s="566"/>
      <c r="J17" s="566"/>
    </row>
    <row r="18" spans="1:10" ht="15.5" x14ac:dyDescent="0.35">
      <c r="A18" s="557" t="s">
        <v>128</v>
      </c>
      <c r="B18" s="553">
        <v>132.65</v>
      </c>
      <c r="C18" s="554">
        <v>132.952</v>
      </c>
      <c r="D18" s="555">
        <v>118.636</v>
      </c>
      <c r="E18" s="556">
        <v>164</v>
      </c>
      <c r="F18" s="1"/>
      <c r="G18" s="556">
        <v>258</v>
      </c>
      <c r="H18" s="556">
        <v>190</v>
      </c>
      <c r="I18" s="556">
        <v>216</v>
      </c>
      <c r="J18" s="556">
        <v>247</v>
      </c>
    </row>
    <row r="19" spans="1:10" ht="15.5" x14ac:dyDescent="0.35">
      <c r="A19" s="557" t="s">
        <v>121</v>
      </c>
      <c r="B19" s="553">
        <v>1131.1780000000001</v>
      </c>
      <c r="C19" s="554">
        <v>1131.4880000000001</v>
      </c>
      <c r="D19" s="555">
        <v>1229.44</v>
      </c>
      <c r="E19" s="556">
        <f>2426-1</f>
        <v>2425</v>
      </c>
      <c r="F19" s="1"/>
      <c r="G19" s="556">
        <v>2485</v>
      </c>
      <c r="H19" s="556">
        <v>2347</v>
      </c>
      <c r="I19" s="556">
        <v>2347</v>
      </c>
      <c r="J19" s="556">
        <v>2474</v>
      </c>
    </row>
    <row r="20" spans="1:10" ht="15.5" x14ac:dyDescent="0.35">
      <c r="A20" s="552" t="s">
        <v>123</v>
      </c>
      <c r="B20" s="553">
        <v>45.826999999999998</v>
      </c>
      <c r="C20" s="554">
        <v>41.981999999999999</v>
      </c>
      <c r="D20" s="555">
        <v>50.390999999999998</v>
      </c>
      <c r="E20" s="556">
        <v>148</v>
      </c>
      <c r="F20" s="1"/>
      <c r="G20" s="556">
        <v>189</v>
      </c>
      <c r="H20" s="556">
        <v>234</v>
      </c>
      <c r="I20" s="556">
        <v>273</v>
      </c>
      <c r="J20" s="556">
        <v>290</v>
      </c>
    </row>
    <row r="21" spans="1:10" ht="15.5" x14ac:dyDescent="0.35">
      <c r="A21" s="557" t="s">
        <v>125</v>
      </c>
      <c r="B21" s="553">
        <v>6.9000000000000006E-2</v>
      </c>
      <c r="C21" s="554">
        <v>0.125</v>
      </c>
      <c r="D21" s="555">
        <v>0.48399999999999999</v>
      </c>
      <c r="E21" s="556">
        <v>0</v>
      </c>
      <c r="F21" s="1"/>
      <c r="G21" s="556">
        <v>0</v>
      </c>
      <c r="H21" s="556">
        <v>0</v>
      </c>
      <c r="I21" s="556">
        <v>0</v>
      </c>
      <c r="J21" s="556">
        <v>0</v>
      </c>
    </row>
    <row r="22" spans="1:10" ht="15.5" x14ac:dyDescent="0.35">
      <c r="A22" s="552" t="s">
        <v>129</v>
      </c>
      <c r="B22" s="553">
        <v>0</v>
      </c>
      <c r="C22" s="554">
        <v>0</v>
      </c>
      <c r="D22" s="555">
        <v>0</v>
      </c>
      <c r="E22" s="556">
        <v>97</v>
      </c>
      <c r="F22" s="1"/>
      <c r="G22" s="556">
        <v>89</v>
      </c>
      <c r="H22" s="556">
        <v>70</v>
      </c>
      <c r="I22" s="556">
        <v>64</v>
      </c>
      <c r="J22" s="556">
        <v>7</v>
      </c>
    </row>
    <row r="23" spans="1:10" ht="15.5" x14ac:dyDescent="0.35">
      <c r="A23" s="552" t="s">
        <v>130</v>
      </c>
      <c r="B23" s="553">
        <v>181.70500000000001</v>
      </c>
      <c r="C23" s="554">
        <v>137.97900000000001</v>
      </c>
      <c r="D23" s="555">
        <v>185.30500000000001</v>
      </c>
      <c r="E23" s="556">
        <v>1221</v>
      </c>
      <c r="F23" s="1"/>
      <c r="G23" s="556">
        <v>965</v>
      </c>
      <c r="H23" s="556">
        <v>834</v>
      </c>
      <c r="I23" s="556">
        <v>747</v>
      </c>
      <c r="J23" s="556">
        <v>397</v>
      </c>
    </row>
    <row r="24" spans="1:10" ht="15.5" x14ac:dyDescent="0.35">
      <c r="A24" s="557"/>
      <c r="B24" s="559">
        <v>1491.4290000000001</v>
      </c>
      <c r="C24" s="560">
        <v>1444.5260000000001</v>
      </c>
      <c r="D24" s="568">
        <f>SUM(D18:D23)</f>
        <v>1584.2560000000001</v>
      </c>
      <c r="E24" s="569">
        <f>SUM(E18:E23)</f>
        <v>4055</v>
      </c>
      <c r="F24" s="1"/>
      <c r="G24" s="569">
        <f>SUM(G18:G23)</f>
        <v>3986</v>
      </c>
      <c r="H24" s="569">
        <f>SUM(H18:H23)</f>
        <v>3675</v>
      </c>
      <c r="I24" s="569">
        <f>SUM(I18:I23)</f>
        <v>3647</v>
      </c>
      <c r="J24" s="569">
        <f>SUM(J18:J23)</f>
        <v>3415</v>
      </c>
    </row>
    <row r="25" spans="1:10" ht="16" thickBot="1" x14ac:dyDescent="0.4">
      <c r="A25" s="546" t="s">
        <v>131</v>
      </c>
      <c r="B25" s="570">
        <v>7762.6510000000007</v>
      </c>
      <c r="C25" s="571">
        <v>7633.22</v>
      </c>
      <c r="D25" s="572">
        <v>7800.0929999999998</v>
      </c>
      <c r="E25" s="573">
        <f>E15+E24</f>
        <v>37539</v>
      </c>
      <c r="F25" s="1"/>
      <c r="G25" s="573">
        <f>G15+G24</f>
        <v>36741</v>
      </c>
      <c r="H25" s="573">
        <f>H15+H24</f>
        <v>36712</v>
      </c>
      <c r="I25" s="573">
        <f>I15+I24</f>
        <v>36128</v>
      </c>
      <c r="J25" s="573">
        <f>J15+J24</f>
        <v>36427</v>
      </c>
    </row>
    <row r="26" spans="1:10" ht="16" thickTop="1" x14ac:dyDescent="0.35">
      <c r="A26" s="63"/>
      <c r="B26" s="574"/>
      <c r="C26" s="575">
        <v>0</v>
      </c>
      <c r="D26" s="576"/>
      <c r="E26" s="577" t="s">
        <v>36</v>
      </c>
      <c r="F26" s="1"/>
      <c r="G26" s="577"/>
      <c r="H26" s="577"/>
      <c r="I26" s="577"/>
      <c r="J26" s="577"/>
    </row>
    <row r="27" spans="1:10" ht="15.5" x14ac:dyDescent="0.35">
      <c r="A27" s="557"/>
      <c r="B27" s="563"/>
      <c r="C27" s="564"/>
      <c r="D27" s="565"/>
      <c r="E27" s="566" t="s">
        <v>36</v>
      </c>
      <c r="F27" s="1"/>
      <c r="G27" s="567"/>
      <c r="H27" s="566"/>
      <c r="I27" s="566"/>
      <c r="J27" s="566"/>
    </row>
    <row r="28" spans="1:10" ht="15.5" x14ac:dyDescent="0.35">
      <c r="A28" s="546" t="s">
        <v>132</v>
      </c>
      <c r="B28" s="563"/>
      <c r="C28" s="564"/>
      <c r="D28" s="565"/>
      <c r="E28" s="566" t="s">
        <v>36</v>
      </c>
      <c r="F28" s="1"/>
      <c r="G28" s="566"/>
      <c r="H28" s="566"/>
      <c r="I28" s="566"/>
      <c r="J28" s="566"/>
    </row>
    <row r="29" spans="1:10" ht="15.5" x14ac:dyDescent="0.35">
      <c r="A29" s="552" t="s">
        <v>133</v>
      </c>
      <c r="B29" s="563">
        <v>0</v>
      </c>
      <c r="C29" s="563">
        <v>0</v>
      </c>
      <c r="D29" s="563">
        <v>0</v>
      </c>
      <c r="E29" s="564">
        <v>0</v>
      </c>
      <c r="F29" s="1"/>
      <c r="G29" s="566">
        <v>0</v>
      </c>
      <c r="H29" s="566">
        <v>0</v>
      </c>
      <c r="I29" s="566">
        <v>16</v>
      </c>
      <c r="J29" s="566">
        <v>12</v>
      </c>
    </row>
    <row r="30" spans="1:10" ht="15.5" x14ac:dyDescent="0.35">
      <c r="A30" s="557" t="s">
        <v>134</v>
      </c>
      <c r="B30" s="553">
        <v>3710.8240000000001</v>
      </c>
      <c r="C30" s="554">
        <v>3859.3049999999998</v>
      </c>
      <c r="D30" s="555">
        <v>4066.8449999999998</v>
      </c>
      <c r="E30" s="556">
        <v>10748</v>
      </c>
      <c r="F30" s="1"/>
      <c r="G30" s="556">
        <v>10598</v>
      </c>
      <c r="H30" s="556">
        <v>11744</v>
      </c>
      <c r="I30" s="556">
        <v>11129</v>
      </c>
      <c r="J30" s="556">
        <v>10769</v>
      </c>
    </row>
    <row r="31" spans="1:10" ht="15.5" x14ac:dyDescent="0.35">
      <c r="A31" s="552" t="s">
        <v>125</v>
      </c>
      <c r="B31" s="553">
        <v>0</v>
      </c>
      <c r="C31" s="554">
        <v>1.3540000000000001</v>
      </c>
      <c r="D31" s="555">
        <v>4.0090000000000003</v>
      </c>
      <c r="E31" s="556">
        <v>2</v>
      </c>
      <c r="F31" s="1"/>
      <c r="G31" s="556">
        <v>0</v>
      </c>
      <c r="H31" s="556">
        <v>3</v>
      </c>
      <c r="I31" s="556">
        <v>5</v>
      </c>
      <c r="J31" s="556">
        <v>0</v>
      </c>
    </row>
    <row r="32" spans="1:10" ht="15.5" x14ac:dyDescent="0.35">
      <c r="A32" s="557" t="s">
        <v>135</v>
      </c>
      <c r="B32" s="553">
        <v>268.62200000000001</v>
      </c>
      <c r="C32" s="554">
        <v>271.80900000000003</v>
      </c>
      <c r="D32" s="555">
        <v>273.50200000000001</v>
      </c>
      <c r="E32" s="556">
        <v>1731</v>
      </c>
      <c r="F32" s="1"/>
      <c r="G32" s="556">
        <v>1642</v>
      </c>
      <c r="H32" s="556">
        <v>1492</v>
      </c>
      <c r="I32" s="556">
        <v>1363</v>
      </c>
      <c r="J32" s="556">
        <v>1368</v>
      </c>
    </row>
    <row r="33" spans="1:10" ht="15.5" x14ac:dyDescent="0.35">
      <c r="A33" s="558" t="s">
        <v>136</v>
      </c>
      <c r="B33" s="553"/>
      <c r="C33" s="554"/>
      <c r="D33" s="555"/>
      <c r="E33" s="556">
        <v>15</v>
      </c>
      <c r="F33" s="1"/>
      <c r="G33" s="556">
        <v>0</v>
      </c>
      <c r="H33" s="556">
        <v>21</v>
      </c>
      <c r="I33" s="556">
        <v>10</v>
      </c>
      <c r="J33" s="556">
        <v>8</v>
      </c>
    </row>
    <row r="34" spans="1:10" ht="15.5" x14ac:dyDescent="0.35">
      <c r="A34" s="552" t="s">
        <v>137</v>
      </c>
      <c r="B34" s="553">
        <v>139.113</v>
      </c>
      <c r="C34" s="554">
        <v>141.53200000000001</v>
      </c>
      <c r="D34" s="555">
        <v>145.71700000000001</v>
      </c>
      <c r="E34" s="556">
        <v>371</v>
      </c>
      <c r="F34" s="1"/>
      <c r="G34" s="556">
        <v>394</v>
      </c>
      <c r="H34" s="556">
        <v>377</v>
      </c>
      <c r="I34" s="556">
        <v>375</v>
      </c>
      <c r="J34" s="556">
        <v>389</v>
      </c>
    </row>
    <row r="35" spans="1:10" ht="15.5" x14ac:dyDescent="0.35">
      <c r="A35" s="557"/>
      <c r="B35" s="578">
        <f>SUM(B29:B34)</f>
        <v>4118.5590000000002</v>
      </c>
      <c r="C35" s="578">
        <f>SUM(C29:C34)</f>
        <v>4274</v>
      </c>
      <c r="D35" s="578">
        <f>SUM(D29:D34)</f>
        <v>4490.0729999999994</v>
      </c>
      <c r="E35" s="578">
        <f>SUM(E29:E34)</f>
        <v>12867</v>
      </c>
      <c r="F35" s="1"/>
      <c r="G35" s="578">
        <f>SUM(G29:G34)</f>
        <v>12634</v>
      </c>
      <c r="H35" s="578">
        <f>SUM(H29:H34)</f>
        <v>13637</v>
      </c>
      <c r="I35" s="578">
        <f>SUM(I29:I34)</f>
        <v>12898</v>
      </c>
      <c r="J35" s="578">
        <f>SUM(J29:J34)</f>
        <v>12546</v>
      </c>
    </row>
    <row r="36" spans="1:10" ht="15.5" x14ac:dyDescent="0.35">
      <c r="A36" s="557"/>
      <c r="B36" s="553"/>
      <c r="C36" s="554"/>
      <c r="D36" s="555"/>
      <c r="E36" s="556" t="s">
        <v>36</v>
      </c>
      <c r="F36" s="1"/>
      <c r="G36" s="556"/>
      <c r="H36" s="556"/>
      <c r="I36" s="556"/>
      <c r="J36" s="556"/>
    </row>
    <row r="37" spans="1:10" ht="15.5" x14ac:dyDescent="0.35">
      <c r="A37" s="546" t="s">
        <v>138</v>
      </c>
      <c r="B37" s="553"/>
      <c r="C37" s="554"/>
      <c r="D37" s="555"/>
      <c r="E37" s="556" t="s">
        <v>36</v>
      </c>
      <c r="F37" s="1"/>
      <c r="G37" s="556"/>
      <c r="H37" s="556"/>
      <c r="I37" s="556"/>
      <c r="J37" s="556"/>
    </row>
    <row r="38" spans="1:10" ht="15.5" x14ac:dyDescent="0.35">
      <c r="A38" s="552" t="s">
        <v>133</v>
      </c>
      <c r="B38" s="553">
        <v>1382.529</v>
      </c>
      <c r="C38" s="554">
        <v>1381.6079999999999</v>
      </c>
      <c r="D38" s="555">
        <v>1428.702</v>
      </c>
      <c r="E38" s="556">
        <f>3525-3</f>
        <v>3522</v>
      </c>
      <c r="F38" s="1"/>
      <c r="G38" s="556">
        <f>3484+1</f>
        <v>3485</v>
      </c>
      <c r="H38" s="556">
        <f>4096-1</f>
        <v>4095</v>
      </c>
      <c r="I38" s="556">
        <v>3677</v>
      </c>
      <c r="J38" s="556">
        <v>4285</v>
      </c>
    </row>
    <row r="39" spans="1:10" ht="15.5" x14ac:dyDescent="0.35">
      <c r="A39" s="552" t="s">
        <v>136</v>
      </c>
      <c r="B39" s="553">
        <v>325.464</v>
      </c>
      <c r="C39" s="554">
        <v>323.71300000000002</v>
      </c>
      <c r="D39" s="555">
        <v>325.91800000000001</v>
      </c>
      <c r="E39" s="556">
        <v>571</v>
      </c>
      <c r="F39" s="1"/>
      <c r="G39" s="556">
        <v>603</v>
      </c>
      <c r="H39" s="556">
        <v>587</v>
      </c>
      <c r="I39" s="556">
        <v>567</v>
      </c>
      <c r="J39" s="556">
        <v>578</v>
      </c>
    </row>
    <row r="40" spans="1:10" ht="15.5" x14ac:dyDescent="0.35">
      <c r="A40" s="552" t="s">
        <v>125</v>
      </c>
      <c r="B40" s="553">
        <v>0</v>
      </c>
      <c r="C40" s="554">
        <v>0</v>
      </c>
      <c r="D40" s="555" t="s">
        <v>139</v>
      </c>
      <c r="E40" s="556">
        <v>1</v>
      </c>
      <c r="F40" s="1"/>
      <c r="G40" s="556">
        <v>3</v>
      </c>
      <c r="H40" s="556">
        <v>0</v>
      </c>
      <c r="I40" s="556">
        <v>0</v>
      </c>
      <c r="J40" s="556">
        <v>0</v>
      </c>
    </row>
    <row r="41" spans="1:10" ht="15.5" x14ac:dyDescent="0.35">
      <c r="A41" s="552" t="s">
        <v>134</v>
      </c>
      <c r="B41" s="553">
        <v>1267.201</v>
      </c>
      <c r="C41" s="554">
        <v>890.69299999999998</v>
      </c>
      <c r="D41" s="555">
        <v>698.66600000000005</v>
      </c>
      <c r="E41" s="556">
        <v>4139</v>
      </c>
      <c r="F41" s="1"/>
      <c r="G41" s="556">
        <v>3582</v>
      </c>
      <c r="H41" s="556">
        <v>1798</v>
      </c>
      <c r="I41" s="556">
        <v>2149</v>
      </c>
      <c r="J41" s="556">
        <v>2228</v>
      </c>
    </row>
    <row r="42" spans="1:10" ht="15.5" x14ac:dyDescent="0.35">
      <c r="A42" s="552" t="s">
        <v>140</v>
      </c>
      <c r="B42" s="553">
        <v>103.163</v>
      </c>
      <c r="C42" s="554">
        <v>202.90299999999999</v>
      </c>
      <c r="D42" s="555">
        <v>249.65</v>
      </c>
      <c r="E42" s="556">
        <v>124</v>
      </c>
      <c r="F42" s="1"/>
      <c r="G42" s="556">
        <v>165</v>
      </c>
      <c r="H42" s="556">
        <v>358</v>
      </c>
      <c r="I42" s="556">
        <v>517</v>
      </c>
      <c r="J42" s="556">
        <v>331</v>
      </c>
    </row>
    <row r="43" spans="1:10" ht="15.5" x14ac:dyDescent="0.35">
      <c r="A43" s="557" t="s">
        <v>137</v>
      </c>
      <c r="B43" s="553">
        <v>0</v>
      </c>
      <c r="C43" s="554">
        <v>0</v>
      </c>
      <c r="D43" s="555">
        <v>0</v>
      </c>
      <c r="E43" s="556">
        <v>0</v>
      </c>
      <c r="F43" s="1"/>
      <c r="G43" s="556">
        <v>0</v>
      </c>
      <c r="H43" s="556">
        <v>0</v>
      </c>
      <c r="I43" s="556">
        <v>0</v>
      </c>
      <c r="J43" s="556">
        <v>0</v>
      </c>
    </row>
    <row r="44" spans="1:10" ht="15.5" x14ac:dyDescent="0.35">
      <c r="A44" s="546" t="s">
        <v>141</v>
      </c>
      <c r="B44" s="579">
        <v>3078.357</v>
      </c>
      <c r="C44" s="580">
        <v>2798.9169999999999</v>
      </c>
      <c r="D44" s="581">
        <v>2702.9360000000001</v>
      </c>
      <c r="E44" s="582">
        <f>SUM(E38:E43)</f>
        <v>8357</v>
      </c>
      <c r="F44" s="1"/>
      <c r="G44" s="582">
        <f>SUM(G38:G43)</f>
        <v>7838</v>
      </c>
      <c r="H44" s="582">
        <f>SUM(H38:H43)</f>
        <v>6838</v>
      </c>
      <c r="I44" s="582">
        <f>SUM(I38:I43)</f>
        <v>6910</v>
      </c>
      <c r="J44" s="582">
        <f>SUM(J38:J43)</f>
        <v>7422</v>
      </c>
    </row>
    <row r="45" spans="1:10" ht="15.5" x14ac:dyDescent="0.35">
      <c r="A45" s="557"/>
      <c r="B45" s="583">
        <v>7196.9160000000002</v>
      </c>
      <c r="C45" s="584">
        <v>7072.9170000000004</v>
      </c>
      <c r="D45" s="585">
        <f>D44+D35</f>
        <v>7193.009</v>
      </c>
      <c r="E45" s="586">
        <f>E35+E44</f>
        <v>21224</v>
      </c>
      <c r="F45" s="1"/>
      <c r="G45" s="586">
        <f>G35+G44</f>
        <v>20472</v>
      </c>
      <c r="H45" s="586">
        <f>H35+H44</f>
        <v>20475</v>
      </c>
      <c r="I45" s="586">
        <f>I35+I44</f>
        <v>19808</v>
      </c>
      <c r="J45" s="586">
        <f>J35+J44</f>
        <v>19968</v>
      </c>
    </row>
    <row r="46" spans="1:10" ht="15.5" x14ac:dyDescent="0.35">
      <c r="A46" s="557"/>
      <c r="B46" s="553"/>
      <c r="C46" s="554"/>
      <c r="D46" s="555"/>
      <c r="E46" s="556" t="s">
        <v>36</v>
      </c>
      <c r="F46" s="1"/>
      <c r="G46" s="556"/>
      <c r="H46" s="556"/>
      <c r="I46" s="556"/>
      <c r="J46" s="556"/>
    </row>
    <row r="47" spans="1:10" ht="15.5" x14ac:dyDescent="0.35">
      <c r="A47" s="546" t="s">
        <v>142</v>
      </c>
      <c r="B47" s="553"/>
      <c r="C47" s="554"/>
      <c r="D47" s="555"/>
      <c r="E47" s="556" t="s">
        <v>36</v>
      </c>
      <c r="F47" s="1"/>
      <c r="G47" s="556"/>
      <c r="H47" s="556"/>
      <c r="I47" s="556"/>
      <c r="J47" s="556"/>
    </row>
    <row r="48" spans="1:10" ht="15.5" x14ac:dyDescent="0.35">
      <c r="A48" s="552" t="s">
        <v>143</v>
      </c>
      <c r="B48" s="553">
        <v>769.65499999999997</v>
      </c>
      <c r="C48" s="554">
        <v>769.65499999999997</v>
      </c>
      <c r="D48" s="555">
        <v>769.65499999999997</v>
      </c>
      <c r="E48" s="556">
        <v>16596</v>
      </c>
      <c r="F48" s="1"/>
      <c r="G48" s="556">
        <v>16596</v>
      </c>
      <c r="H48" s="556">
        <v>16596</v>
      </c>
      <c r="I48" s="556">
        <v>16595</v>
      </c>
      <c r="J48" s="556">
        <v>16596</v>
      </c>
    </row>
    <row r="49" spans="1:10" ht="15.5" x14ac:dyDescent="0.35">
      <c r="A49" s="552" t="s">
        <v>144</v>
      </c>
      <c r="B49" s="553">
        <v>0</v>
      </c>
      <c r="C49" s="554">
        <v>0</v>
      </c>
      <c r="D49" s="555" t="s">
        <v>139</v>
      </c>
      <c r="E49" s="556">
        <v>0</v>
      </c>
      <c r="F49" s="1"/>
      <c r="G49" s="556">
        <v>0</v>
      </c>
      <c r="H49" s="556">
        <v>0</v>
      </c>
      <c r="I49" s="556">
        <v>0</v>
      </c>
      <c r="J49" s="556">
        <v>0</v>
      </c>
    </row>
    <row r="50" spans="1:10" ht="15.5" x14ac:dyDescent="0.35">
      <c r="A50" s="552" t="s">
        <v>145</v>
      </c>
      <c r="B50" s="553">
        <v>0</v>
      </c>
      <c r="C50" s="554">
        <v>0</v>
      </c>
      <c r="D50" s="555">
        <v>0</v>
      </c>
      <c r="E50" s="556">
        <v>0</v>
      </c>
      <c r="F50" s="1"/>
      <c r="G50" s="556">
        <v>0</v>
      </c>
      <c r="H50" s="556">
        <v>0</v>
      </c>
      <c r="I50" s="556">
        <v>0</v>
      </c>
      <c r="J50" s="556">
        <v>1</v>
      </c>
    </row>
    <row r="51" spans="1:10" ht="15.5" x14ac:dyDescent="0.35">
      <c r="A51" s="552" t="s">
        <v>146</v>
      </c>
      <c r="B51" s="553">
        <v>-203.92</v>
      </c>
      <c r="C51" s="554">
        <v>-209.352</v>
      </c>
      <c r="D51" s="555">
        <v>-162.571</v>
      </c>
      <c r="E51" s="556">
        <v>-384</v>
      </c>
      <c r="F51" s="1"/>
      <c r="G51" s="556">
        <f>-430-1</f>
        <v>-431</v>
      </c>
      <c r="H51" s="556">
        <v>-462</v>
      </c>
      <c r="I51" s="556">
        <v>-381</v>
      </c>
      <c r="J51" s="556">
        <v>-249</v>
      </c>
    </row>
    <row r="52" spans="1:10" ht="15.5" x14ac:dyDescent="0.35">
      <c r="A52" s="546" t="s">
        <v>147</v>
      </c>
      <c r="B52" s="579">
        <v>565.73500000000001</v>
      </c>
      <c r="C52" s="580">
        <v>560.303</v>
      </c>
      <c r="D52" s="581">
        <v>607.08399999999995</v>
      </c>
      <c r="E52" s="582">
        <f>SUM(E48:E51)</f>
        <v>16212</v>
      </c>
      <c r="F52" s="1"/>
      <c r="G52" s="582">
        <f>SUM(G48:G51)</f>
        <v>16165</v>
      </c>
      <c r="H52" s="582">
        <f>SUM(H48:H51)</f>
        <v>16134</v>
      </c>
      <c r="I52" s="582">
        <f>SUM(I48:I51)</f>
        <v>16214</v>
      </c>
      <c r="J52" s="582">
        <f>SUM(J48:J51)</f>
        <v>16348</v>
      </c>
    </row>
    <row r="53" spans="1:10" ht="15.5" x14ac:dyDescent="0.35">
      <c r="A53" s="558" t="s">
        <v>148</v>
      </c>
      <c r="B53" s="587"/>
      <c r="C53" s="588"/>
      <c r="D53" s="589"/>
      <c r="E53" s="590">
        <v>103</v>
      </c>
      <c r="F53" s="1"/>
      <c r="G53" s="590">
        <v>104</v>
      </c>
      <c r="H53" s="590">
        <v>103</v>
      </c>
      <c r="I53" s="590">
        <v>106</v>
      </c>
      <c r="J53" s="590">
        <v>111</v>
      </c>
    </row>
    <row r="54" spans="1:10" ht="16" thickBot="1" x14ac:dyDescent="0.4">
      <c r="A54" s="546" t="s">
        <v>149</v>
      </c>
      <c r="B54" s="591">
        <v>7762.6509999999998</v>
      </c>
      <c r="C54" s="592">
        <v>7633.22</v>
      </c>
      <c r="D54" s="593">
        <v>7800.0929999999998</v>
      </c>
      <c r="E54" s="594">
        <f>E45+E52+E53</f>
        <v>37539</v>
      </c>
      <c r="F54" s="1"/>
      <c r="G54" s="594">
        <f>G45+G52+G53</f>
        <v>36741</v>
      </c>
      <c r="H54" s="594">
        <f>H45+H52+H53</f>
        <v>36712</v>
      </c>
      <c r="I54" s="594">
        <f>I45+I52+I53</f>
        <v>36128</v>
      </c>
      <c r="J54" s="594">
        <f>J45+J52+J53</f>
        <v>36427</v>
      </c>
    </row>
    <row r="55" spans="1:10" ht="16" thickTop="1" x14ac:dyDescent="0.35">
      <c r="A55" s="595" t="s">
        <v>150</v>
      </c>
      <c r="B55" s="1"/>
      <c r="C55" s="369"/>
      <c r="D55" s="1"/>
      <c r="E55" s="1"/>
      <c r="F55" s="1"/>
      <c r="G55" s="1"/>
      <c r="H55" s="1"/>
      <c r="I55" s="1"/>
      <c r="J55" s="1"/>
    </row>
  </sheetData>
  <mergeCells count="2">
    <mergeCell ref="B1:E1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0471-3769-443F-B3CB-DF0F0E816EB3}">
  <dimension ref="A1:V52"/>
  <sheetViews>
    <sheetView zoomScale="52" workbookViewId="0">
      <selection activeCell="A41" sqref="A41"/>
    </sheetView>
  </sheetViews>
  <sheetFormatPr defaultColWidth="16.6328125" defaultRowHeight="16" customHeight="1" x14ac:dyDescent="0.35"/>
  <cols>
    <col min="1" max="1" width="67.81640625" bestFit="1" customWidth="1"/>
  </cols>
  <sheetData>
    <row r="1" spans="1:22" ht="16" customHeight="1" x14ac:dyDescent="0.35">
      <c r="A1" s="596" t="s">
        <v>151</v>
      </c>
      <c r="B1" s="697" t="s">
        <v>152</v>
      </c>
      <c r="C1" s="697"/>
      <c r="D1" s="697"/>
      <c r="E1" s="698"/>
      <c r="F1" s="699" t="s">
        <v>153</v>
      </c>
      <c r="G1" s="700"/>
      <c r="H1" s="700"/>
      <c r="I1" s="700"/>
      <c r="J1" s="701" t="s">
        <v>19</v>
      </c>
      <c r="K1" s="701"/>
      <c r="L1" s="701"/>
      <c r="M1" s="701"/>
      <c r="N1" s="693" t="s">
        <v>20</v>
      </c>
      <c r="O1" s="694"/>
      <c r="P1" s="694"/>
      <c r="Q1" s="695"/>
      <c r="R1" s="1"/>
      <c r="S1" s="702" t="s">
        <v>32</v>
      </c>
      <c r="T1" s="702"/>
      <c r="U1" s="702"/>
      <c r="V1" s="702"/>
    </row>
    <row r="2" spans="1:22" ht="16" customHeight="1" x14ac:dyDescent="0.35">
      <c r="A2" s="597" t="s">
        <v>154</v>
      </c>
      <c r="B2" s="598">
        <v>43555</v>
      </c>
      <c r="C2" s="598">
        <v>43646</v>
      </c>
      <c r="D2" s="598">
        <v>43738</v>
      </c>
      <c r="E2" s="599">
        <v>43830</v>
      </c>
      <c r="F2" s="599" t="s">
        <v>155</v>
      </c>
      <c r="G2" s="600" t="s">
        <v>156</v>
      </c>
      <c r="H2" s="600">
        <v>44104</v>
      </c>
      <c r="I2" s="600">
        <v>44196</v>
      </c>
      <c r="J2" s="599" t="s">
        <v>157</v>
      </c>
      <c r="K2" s="600" t="s">
        <v>158</v>
      </c>
      <c r="L2" s="600" t="s">
        <v>159</v>
      </c>
      <c r="M2" s="601">
        <v>44561</v>
      </c>
      <c r="N2" s="602">
        <v>44651</v>
      </c>
      <c r="O2" s="600">
        <v>44742</v>
      </c>
      <c r="P2" s="600">
        <v>44834</v>
      </c>
      <c r="Q2" s="603">
        <v>44925</v>
      </c>
      <c r="R2" s="1"/>
      <c r="S2" s="604">
        <v>45016</v>
      </c>
      <c r="T2" s="604">
        <v>45107</v>
      </c>
      <c r="U2" s="604">
        <v>45199</v>
      </c>
      <c r="V2" s="604">
        <v>45291</v>
      </c>
    </row>
    <row r="3" spans="1:22" ht="16" customHeight="1" x14ac:dyDescent="0.35">
      <c r="A3" s="546" t="s">
        <v>160</v>
      </c>
      <c r="B3" s="605"/>
      <c r="C3" s="605"/>
      <c r="D3" s="605"/>
      <c r="E3" s="606"/>
      <c r="F3" s="606"/>
      <c r="G3" s="607"/>
      <c r="H3" s="607"/>
      <c r="I3" s="607"/>
      <c r="J3" s="606"/>
      <c r="K3" s="607"/>
      <c r="L3" s="607"/>
      <c r="M3" s="393"/>
      <c r="N3" s="608"/>
      <c r="O3" s="1"/>
      <c r="P3" s="365"/>
      <c r="Q3" s="609"/>
      <c r="R3" s="1"/>
      <c r="S3" s="608"/>
      <c r="T3" s="1"/>
      <c r="U3" s="365"/>
      <c r="V3" s="609"/>
    </row>
    <row r="4" spans="1:22" ht="16" customHeight="1" x14ac:dyDescent="0.35">
      <c r="A4" s="610" t="s">
        <v>161</v>
      </c>
      <c r="B4" s="611">
        <v>452.572</v>
      </c>
      <c r="C4" s="611">
        <v>942.84</v>
      </c>
      <c r="D4" s="611">
        <v>1431.316</v>
      </c>
      <c r="E4" s="612">
        <v>1892.3209999999999</v>
      </c>
      <c r="F4" s="612">
        <v>435.42</v>
      </c>
      <c r="G4" s="613">
        <v>812.68899999999996</v>
      </c>
      <c r="H4" s="613">
        <v>1245.1220000000001</v>
      </c>
      <c r="I4" s="613">
        <v>1622.0462851499999</v>
      </c>
      <c r="J4" s="612">
        <v>358.54763999999994</v>
      </c>
      <c r="K4" s="613">
        <v>731.29100000000005</v>
      </c>
      <c r="L4" s="613">
        <v>1149.7719999999999</v>
      </c>
      <c r="M4" s="614">
        <v>1514.885</v>
      </c>
      <c r="N4" s="615">
        <v>374.38400000000001</v>
      </c>
      <c r="O4" s="616">
        <v>736.42499999999995</v>
      </c>
      <c r="P4" s="617">
        <v>1116.1890000000001</v>
      </c>
      <c r="Q4" s="618">
        <v>1218</v>
      </c>
      <c r="R4" s="1"/>
      <c r="S4" s="615">
        <v>460</v>
      </c>
      <c r="T4" s="613">
        <v>929</v>
      </c>
      <c r="U4" s="617">
        <v>1501</v>
      </c>
      <c r="V4" s="618">
        <v>2181</v>
      </c>
    </row>
    <row r="5" spans="1:22" ht="16" customHeight="1" x14ac:dyDescent="0.35">
      <c r="A5" s="557"/>
      <c r="B5" s="611"/>
      <c r="C5" s="611"/>
      <c r="D5" s="611"/>
      <c r="E5" s="612"/>
      <c r="F5" s="612"/>
      <c r="G5" s="613"/>
      <c r="H5" s="613"/>
      <c r="I5" s="613"/>
      <c r="J5" s="612"/>
      <c r="K5" s="613"/>
      <c r="L5" s="613"/>
      <c r="M5" s="393"/>
      <c r="N5" s="608"/>
      <c r="O5" s="1"/>
      <c r="P5" s="365"/>
      <c r="Q5" s="619" t="s">
        <v>36</v>
      </c>
      <c r="R5" s="1"/>
      <c r="S5" s="608"/>
      <c r="T5" s="1"/>
      <c r="U5" s="365"/>
      <c r="V5" s="619"/>
    </row>
    <row r="6" spans="1:22" ht="16" customHeight="1" x14ac:dyDescent="0.35">
      <c r="A6" s="552" t="s">
        <v>162</v>
      </c>
      <c r="B6" s="611"/>
      <c r="C6" s="611"/>
      <c r="D6" s="611"/>
      <c r="E6" s="612"/>
      <c r="F6" s="612"/>
      <c r="G6" s="613"/>
      <c r="H6" s="613"/>
      <c r="I6" s="613"/>
      <c r="J6" s="612"/>
      <c r="K6" s="613"/>
      <c r="L6" s="613"/>
      <c r="M6" s="393"/>
      <c r="N6" s="608"/>
      <c r="O6" s="616"/>
      <c r="P6" s="617"/>
      <c r="Q6" s="620" t="s">
        <v>36</v>
      </c>
      <c r="R6" s="1"/>
      <c r="S6" s="608"/>
      <c r="T6" s="613"/>
      <c r="U6" s="617"/>
      <c r="V6" s="620"/>
    </row>
    <row r="7" spans="1:22" ht="16" customHeight="1" x14ac:dyDescent="0.35">
      <c r="A7" s="552" t="s">
        <v>163</v>
      </c>
      <c r="B7" s="611">
        <v>317.61399999999998</v>
      </c>
      <c r="C7" s="611">
        <v>639.37199999999996</v>
      </c>
      <c r="D7" s="611">
        <v>953.41300000000001</v>
      </c>
      <c r="E7" s="612">
        <v>1209.635</v>
      </c>
      <c r="F7" s="612">
        <v>318.38799999999998</v>
      </c>
      <c r="G7" s="613">
        <v>664.82399999999996</v>
      </c>
      <c r="H7" s="613">
        <v>1011.0549999999999</v>
      </c>
      <c r="I7" s="613">
        <v>1445.6810000000003</v>
      </c>
      <c r="J7" s="612">
        <v>319.78399999999999</v>
      </c>
      <c r="K7" s="613">
        <v>658.649</v>
      </c>
      <c r="L7" s="613">
        <v>1059.1659999999999</v>
      </c>
      <c r="M7" s="614">
        <v>1416.3969999999999</v>
      </c>
      <c r="N7" s="615">
        <v>344.49700000000001</v>
      </c>
      <c r="O7" s="616">
        <v>693.30700000000002</v>
      </c>
      <c r="P7" s="617">
        <v>1035.441</v>
      </c>
      <c r="Q7" s="618">
        <f>1717+6</f>
        <v>1723</v>
      </c>
      <c r="R7" s="1"/>
      <c r="S7" s="615">
        <v>845</v>
      </c>
      <c r="T7" s="613">
        <v>1280</v>
      </c>
      <c r="U7" s="617">
        <v>2783</v>
      </c>
      <c r="V7" s="618">
        <v>3481</v>
      </c>
    </row>
    <row r="8" spans="1:22" ht="16" customHeight="1" x14ac:dyDescent="0.35">
      <c r="A8" s="552" t="s">
        <v>164</v>
      </c>
      <c r="B8" s="611">
        <v>51.664999999999999</v>
      </c>
      <c r="C8" s="611">
        <v>108.01300000000001</v>
      </c>
      <c r="D8" s="611">
        <v>169.11699999999999</v>
      </c>
      <c r="E8" s="612">
        <v>237.029</v>
      </c>
      <c r="F8" s="612">
        <v>21.47</v>
      </c>
      <c r="G8" s="613">
        <v>93.352000000000004</v>
      </c>
      <c r="H8" s="613">
        <v>143.35300000000001</v>
      </c>
      <c r="I8" s="613">
        <v>212.54671485</v>
      </c>
      <c r="J8" s="612">
        <v>76.632999999999996</v>
      </c>
      <c r="K8" s="613">
        <v>130.066</v>
      </c>
      <c r="L8" s="613">
        <v>184.101</v>
      </c>
      <c r="M8" s="614">
        <v>245.58500000000001</v>
      </c>
      <c r="N8" s="615">
        <v>61.548000000000002</v>
      </c>
      <c r="O8" s="616">
        <v>129.054</v>
      </c>
      <c r="P8" s="617">
        <v>186.21299999999999</v>
      </c>
      <c r="Q8" s="620">
        <v>283</v>
      </c>
      <c r="R8" s="1"/>
      <c r="S8" s="615">
        <v>162</v>
      </c>
      <c r="T8" s="613">
        <v>322</v>
      </c>
      <c r="U8" s="617">
        <v>482</v>
      </c>
      <c r="V8" s="620">
        <v>628</v>
      </c>
    </row>
    <row r="9" spans="1:22" ht="16" customHeight="1" x14ac:dyDescent="0.35">
      <c r="A9" s="552" t="s">
        <v>165</v>
      </c>
      <c r="B9" s="611">
        <v>-3.7429999999999999</v>
      </c>
      <c r="C9" s="611">
        <v>-10.084</v>
      </c>
      <c r="D9" s="611">
        <v>-17.038</v>
      </c>
      <c r="E9" s="612">
        <v>-25.693999999999999</v>
      </c>
      <c r="F9" s="621">
        <v>-7.5259999999999998</v>
      </c>
      <c r="G9" s="622">
        <v>-14.429</v>
      </c>
      <c r="H9" s="622">
        <v>-22.667999999999999</v>
      </c>
      <c r="I9" s="622">
        <v>-29.919</v>
      </c>
      <c r="J9" s="621">
        <v>-7.827</v>
      </c>
      <c r="K9" s="622">
        <v>-15.093999999999999</v>
      </c>
      <c r="L9" s="622">
        <v>-23.173999999999999</v>
      </c>
      <c r="M9" s="623">
        <v>-30.541</v>
      </c>
      <c r="N9" s="624">
        <v>-6.4359999999999999</v>
      </c>
      <c r="O9" s="622">
        <v>-12.648</v>
      </c>
      <c r="P9" s="625">
        <v>-19.693999999999999</v>
      </c>
      <c r="Q9" s="626">
        <v>-34</v>
      </c>
      <c r="R9" s="1"/>
      <c r="S9" s="624">
        <v>-21</v>
      </c>
      <c r="T9" s="622">
        <v>-45</v>
      </c>
      <c r="U9" s="625">
        <v>-68</v>
      </c>
      <c r="V9" s="626">
        <v>-89</v>
      </c>
    </row>
    <row r="10" spans="1:22" ht="16" customHeight="1" x14ac:dyDescent="0.35">
      <c r="A10" s="552" t="s">
        <v>166</v>
      </c>
      <c r="B10" s="627">
        <v>818.10799999999983</v>
      </c>
      <c r="C10" s="627">
        <v>1680.1409999999998</v>
      </c>
      <c r="D10" s="627">
        <v>2536.8080000000004</v>
      </c>
      <c r="E10" s="628">
        <v>3313.2910000000002</v>
      </c>
      <c r="F10" s="612">
        <v>767.75200000000007</v>
      </c>
      <c r="G10" s="613">
        <v>1556.4359999999999</v>
      </c>
      <c r="H10" s="613">
        <v>2376.8620000000001</v>
      </c>
      <c r="I10" s="613">
        <v>3250.3550000000005</v>
      </c>
      <c r="J10" s="612">
        <v>747.13763999999992</v>
      </c>
      <c r="K10" s="613">
        <v>1504.912</v>
      </c>
      <c r="L10" s="613">
        <v>2369.8650000000002</v>
      </c>
      <c r="M10" s="614">
        <v>3146.326</v>
      </c>
      <c r="N10" s="615">
        <v>773.99300000000005</v>
      </c>
      <c r="O10" s="616">
        <v>1546.1379999999999</v>
      </c>
      <c r="P10" s="617">
        <v>2318.1489999999999</v>
      </c>
      <c r="Q10" s="618">
        <f>SUM(Q4:Q9)</f>
        <v>3190</v>
      </c>
      <c r="R10" s="1"/>
      <c r="S10" s="615">
        <f>SUM(S4:S9)</f>
        <v>1446</v>
      </c>
      <c r="T10" s="613">
        <f>SUM(T4:T9)</f>
        <v>2486</v>
      </c>
      <c r="U10" s="617">
        <v>4698</v>
      </c>
      <c r="V10" s="618">
        <f>SUM(V4:V9)</f>
        <v>6201</v>
      </c>
    </row>
    <row r="11" spans="1:22" ht="16" customHeight="1" x14ac:dyDescent="0.35">
      <c r="A11" s="552"/>
      <c r="B11" s="611"/>
      <c r="C11" s="611"/>
      <c r="D11" s="611"/>
      <c r="E11" s="612"/>
      <c r="F11" s="612"/>
      <c r="G11" s="613"/>
      <c r="H11" s="613"/>
      <c r="I11" s="613"/>
      <c r="J11" s="612"/>
      <c r="K11" s="613"/>
      <c r="L11" s="613"/>
      <c r="M11" s="393"/>
      <c r="N11" s="608"/>
      <c r="O11" s="616"/>
      <c r="P11" s="617"/>
      <c r="Q11" s="620" t="s">
        <v>36</v>
      </c>
      <c r="R11" s="1"/>
      <c r="S11" s="608"/>
      <c r="T11" s="613"/>
      <c r="U11" s="617"/>
      <c r="V11" s="620"/>
    </row>
    <row r="12" spans="1:22" ht="16" customHeight="1" x14ac:dyDescent="0.35">
      <c r="A12" s="552" t="s">
        <v>167</v>
      </c>
      <c r="B12" s="611"/>
      <c r="C12" s="611"/>
      <c r="D12" s="611"/>
      <c r="E12" s="612"/>
      <c r="F12" s="612"/>
      <c r="G12" s="613"/>
      <c r="H12" s="613"/>
      <c r="I12" s="613"/>
      <c r="J12" s="612"/>
      <c r="K12" s="613"/>
      <c r="L12" s="613"/>
      <c r="M12" s="393"/>
      <c r="N12" s="608"/>
      <c r="O12" s="616"/>
      <c r="P12" s="617"/>
      <c r="Q12" s="620" t="s">
        <v>36</v>
      </c>
      <c r="R12" s="1"/>
      <c r="S12" s="608"/>
      <c r="T12" s="613"/>
      <c r="U12" s="617"/>
      <c r="V12" s="620"/>
    </row>
    <row r="13" spans="1:22" ht="16" customHeight="1" x14ac:dyDescent="0.35">
      <c r="A13" s="552" t="s">
        <v>168</v>
      </c>
      <c r="B13" s="611">
        <v>-80.001999999999995</v>
      </c>
      <c r="C13" s="611">
        <v>-164.86</v>
      </c>
      <c r="D13" s="611">
        <v>-242.98099999999999</v>
      </c>
      <c r="E13" s="612">
        <v>-347.27199999999999</v>
      </c>
      <c r="F13" s="612">
        <v>-76.650000000000006</v>
      </c>
      <c r="G13" s="613">
        <v>86.490273389999999</v>
      </c>
      <c r="H13" s="613">
        <v>-94.530412259999991</v>
      </c>
      <c r="I13" s="613">
        <v>79.265999999999991</v>
      </c>
      <c r="J13" s="612">
        <v>-103.08832326000001</v>
      </c>
      <c r="K13" s="613">
        <v>-70.495096570000001</v>
      </c>
      <c r="L13" s="613">
        <v>-177.845</v>
      </c>
      <c r="M13" s="614">
        <v>-300.75800000000004</v>
      </c>
      <c r="N13" s="615">
        <v>-119.292</v>
      </c>
      <c r="O13" s="616">
        <v>-134.29499999999999</v>
      </c>
      <c r="P13" s="617">
        <v>-246.41900000000001</v>
      </c>
      <c r="Q13" s="629">
        <f>33-152</f>
        <v>-119</v>
      </c>
      <c r="R13" s="1"/>
      <c r="S13" s="615">
        <v>-487</v>
      </c>
      <c r="T13" s="613">
        <f>-224-1</f>
        <v>-225</v>
      </c>
      <c r="U13" s="617">
        <v>-362</v>
      </c>
      <c r="V13" s="629">
        <v>-891</v>
      </c>
    </row>
    <row r="14" spans="1:22" ht="16" customHeight="1" x14ac:dyDescent="0.35">
      <c r="A14" s="552" t="s">
        <v>169</v>
      </c>
      <c r="B14" s="611">
        <v>10.577999999999999</v>
      </c>
      <c r="C14" s="611">
        <v>32.860999999999997</v>
      </c>
      <c r="D14" s="611">
        <v>52.713999999999999</v>
      </c>
      <c r="E14" s="612">
        <v>-32.47</v>
      </c>
      <c r="F14" s="612">
        <v>-1.0946110200000001</v>
      </c>
      <c r="G14" s="613">
        <v>11.059726610000002</v>
      </c>
      <c r="H14" s="613">
        <v>13.461412259999999</v>
      </c>
      <c r="I14" s="613">
        <v>8.7859999999999996</v>
      </c>
      <c r="J14" s="612">
        <v>5.5042870000000113</v>
      </c>
      <c r="K14" s="613">
        <v>5.8076622700000007</v>
      </c>
      <c r="L14" s="613">
        <v>8.4369999999999994</v>
      </c>
      <c r="M14" s="614">
        <v>22.439</v>
      </c>
      <c r="N14" s="615">
        <v>5.2480000000000002</v>
      </c>
      <c r="O14" s="616">
        <v>9.2210000000000001</v>
      </c>
      <c r="P14" s="617">
        <v>-3.9420000000000002</v>
      </c>
      <c r="Q14" s="629">
        <v>-98</v>
      </c>
      <c r="R14" s="1"/>
      <c r="S14" s="615">
        <v>17</v>
      </c>
      <c r="T14" s="613">
        <v>-147</v>
      </c>
      <c r="U14" s="617">
        <v>-204</v>
      </c>
      <c r="V14" s="629">
        <v>-224</v>
      </c>
    </row>
    <row r="15" spans="1:22" ht="16" customHeight="1" x14ac:dyDescent="0.35">
      <c r="A15" s="552" t="s">
        <v>170</v>
      </c>
      <c r="B15" s="611">
        <v>3.8340000000000001</v>
      </c>
      <c r="C15" s="611">
        <v>5.29</v>
      </c>
      <c r="D15" s="611">
        <v>4.819</v>
      </c>
      <c r="E15" s="612">
        <v>71.763999999999996</v>
      </c>
      <c r="F15" s="612">
        <v>4.43</v>
      </c>
      <c r="G15" s="613">
        <v>8.9990000000000006</v>
      </c>
      <c r="H15" s="613">
        <v>8.5449999999999999</v>
      </c>
      <c r="I15" s="613">
        <v>-78.915999999999997</v>
      </c>
      <c r="J15" s="612">
        <v>-1.3609637399999992</v>
      </c>
      <c r="K15" s="613">
        <v>-6.2215656999999993</v>
      </c>
      <c r="L15" s="613">
        <v>-67.885000000000005</v>
      </c>
      <c r="M15" s="614">
        <v>-97.239000000000004</v>
      </c>
      <c r="N15" s="615">
        <v>-20.257999999999999</v>
      </c>
      <c r="O15" s="616">
        <v>-40.947000000000003</v>
      </c>
      <c r="P15" s="617">
        <v>-65.302000000000007</v>
      </c>
      <c r="Q15" s="629">
        <v>-99</v>
      </c>
      <c r="R15" s="1"/>
      <c r="S15" s="615">
        <v>61</v>
      </c>
      <c r="T15" s="613">
        <v>518</v>
      </c>
      <c r="U15" s="617">
        <v>-114</v>
      </c>
      <c r="V15" s="629">
        <v>-137</v>
      </c>
    </row>
    <row r="16" spans="1:22" ht="16" customHeight="1" x14ac:dyDescent="0.35">
      <c r="A16" s="552" t="s">
        <v>171</v>
      </c>
      <c r="B16" s="611">
        <v>-173.33500000000001</v>
      </c>
      <c r="C16" s="611">
        <v>-163.05000000000001</v>
      </c>
      <c r="D16" s="611">
        <v>-240.101</v>
      </c>
      <c r="E16" s="612">
        <v>-316.77499999999998</v>
      </c>
      <c r="F16" s="612">
        <v>-40.735999999999997</v>
      </c>
      <c r="G16" s="613">
        <v>-104.05800000000001</v>
      </c>
      <c r="H16" s="613">
        <v>-317.779</v>
      </c>
      <c r="I16" s="613">
        <v>-353.19299999999998</v>
      </c>
      <c r="J16" s="612">
        <v>-28.196681520000013</v>
      </c>
      <c r="K16" s="613">
        <v>-32.396168199999984</v>
      </c>
      <c r="L16" s="613">
        <v>45.619</v>
      </c>
      <c r="M16" s="614">
        <v>11.382999999999999</v>
      </c>
      <c r="N16" s="615">
        <v>-63.884</v>
      </c>
      <c r="O16" s="616">
        <v>-61.268000000000001</v>
      </c>
      <c r="P16" s="617">
        <v>-15.367000000000001</v>
      </c>
      <c r="Q16" s="629">
        <v>67</v>
      </c>
      <c r="R16" s="1"/>
      <c r="S16" s="615">
        <v>44</v>
      </c>
      <c r="T16" s="613">
        <v>181</v>
      </c>
      <c r="U16" s="617">
        <v>224</v>
      </c>
      <c r="V16" s="629">
        <v>775</v>
      </c>
    </row>
    <row r="17" spans="1:22" ht="16" customHeight="1" x14ac:dyDescent="0.35">
      <c r="A17" s="552" t="s">
        <v>172</v>
      </c>
      <c r="B17" s="611">
        <v>-17.239999999999998</v>
      </c>
      <c r="C17" s="611">
        <v>-25.326000000000001</v>
      </c>
      <c r="D17" s="611">
        <v>-17.558</v>
      </c>
      <c r="E17" s="612">
        <v>-31.814</v>
      </c>
      <c r="F17" s="621">
        <v>8.52</v>
      </c>
      <c r="G17" s="622">
        <v>1.9330000000000001</v>
      </c>
      <c r="H17" s="622">
        <v>61.46</v>
      </c>
      <c r="I17" s="622">
        <v>22.710999999999999</v>
      </c>
      <c r="J17" s="621">
        <v>-12.484318479999986</v>
      </c>
      <c r="K17" s="622">
        <v>9.8271681999999849</v>
      </c>
      <c r="L17" s="622">
        <v>31.565999999999999</v>
      </c>
      <c r="M17" s="623">
        <v>39.805</v>
      </c>
      <c r="N17" s="624">
        <v>-20.623999999999999</v>
      </c>
      <c r="O17" s="622">
        <v>-22.375</v>
      </c>
      <c r="P17" s="625">
        <v>-20.170000000000002</v>
      </c>
      <c r="Q17" s="626">
        <v>-19</v>
      </c>
      <c r="R17" s="1"/>
      <c r="S17" s="624">
        <v>16</v>
      </c>
      <c r="T17" s="622">
        <v>25</v>
      </c>
      <c r="U17" s="625">
        <v>-6</v>
      </c>
      <c r="V17" s="626">
        <v>2</v>
      </c>
    </row>
    <row r="18" spans="1:22" ht="16" customHeight="1" x14ac:dyDescent="0.35">
      <c r="A18" s="546" t="s">
        <v>173</v>
      </c>
      <c r="B18" s="627">
        <v>561.94299999999976</v>
      </c>
      <c r="C18" s="627">
        <v>1365.056</v>
      </c>
      <c r="D18" s="627">
        <v>2093.701</v>
      </c>
      <c r="E18" s="628">
        <v>2656.7240000000006</v>
      </c>
      <c r="F18" s="612">
        <v>662.22138898000003</v>
      </c>
      <c r="G18" s="613">
        <v>1560.8600000000001</v>
      </c>
      <c r="H18" s="613">
        <v>2048.0190000000002</v>
      </c>
      <c r="I18" s="613">
        <v>2929.0090000000005</v>
      </c>
      <c r="J18" s="612">
        <v>607.51163999999994</v>
      </c>
      <c r="K18" s="613">
        <v>1411.4340000000002</v>
      </c>
      <c r="L18" s="613">
        <v>2209.7570000000001</v>
      </c>
      <c r="M18" s="614">
        <v>2821.9559999999997</v>
      </c>
      <c r="N18" s="615">
        <v>555.18299999999999</v>
      </c>
      <c r="O18" s="616">
        <v>1296.4739999999999</v>
      </c>
      <c r="P18" s="617">
        <v>1966.9490000000001</v>
      </c>
      <c r="Q18" s="618">
        <f>SUM(Q10:Q17)</f>
        <v>2922</v>
      </c>
      <c r="R18" s="1"/>
      <c r="S18" s="615">
        <f>SUM(S10:S17)</f>
        <v>1097</v>
      </c>
      <c r="T18" s="617">
        <f>SUM(T10:T17)</f>
        <v>2838</v>
      </c>
      <c r="U18" s="617">
        <f>SUM(U10:U17)</f>
        <v>4236</v>
      </c>
      <c r="V18" s="618">
        <f>SUM(V10:V17)</f>
        <v>5726</v>
      </c>
    </row>
    <row r="19" spans="1:22" ht="16" customHeight="1" x14ac:dyDescent="0.35">
      <c r="A19" s="557"/>
      <c r="B19" s="611"/>
      <c r="C19" s="611"/>
      <c r="D19" s="611"/>
      <c r="E19" s="612"/>
      <c r="F19" s="612"/>
      <c r="G19" s="613"/>
      <c r="H19" s="613"/>
      <c r="I19" s="613"/>
      <c r="J19" s="612"/>
      <c r="K19" s="613"/>
      <c r="L19" s="613"/>
      <c r="M19" s="393"/>
      <c r="N19" s="608"/>
      <c r="O19" s="1"/>
      <c r="P19" s="365"/>
      <c r="Q19" s="619" t="s">
        <v>36</v>
      </c>
      <c r="R19" s="1"/>
      <c r="S19" s="608"/>
      <c r="T19" s="1"/>
      <c r="U19" s="365"/>
      <c r="V19" s="619"/>
    </row>
    <row r="20" spans="1:22" ht="16" customHeight="1" x14ac:dyDescent="0.35">
      <c r="A20" s="557" t="s">
        <v>174</v>
      </c>
      <c r="B20" s="611">
        <v>-27.721</v>
      </c>
      <c r="C20" s="611">
        <v>-27.721</v>
      </c>
      <c r="D20" s="611">
        <v>-27.721</v>
      </c>
      <c r="E20" s="612">
        <v>-57.881</v>
      </c>
      <c r="F20" s="612">
        <v>0</v>
      </c>
      <c r="G20" s="613">
        <v>-2.1379999999999999</v>
      </c>
      <c r="H20" s="613">
        <v>-4.2750000000000004</v>
      </c>
      <c r="I20" s="613">
        <v>-10.872</v>
      </c>
      <c r="J20" s="612">
        <v>0</v>
      </c>
      <c r="K20" s="613">
        <v>-3.64</v>
      </c>
      <c r="L20" s="613">
        <v>-4.0949999999999998</v>
      </c>
      <c r="M20" s="614">
        <v>-4.0949999999999998</v>
      </c>
      <c r="N20" s="615">
        <v>0</v>
      </c>
      <c r="O20" s="616">
        <v>0</v>
      </c>
      <c r="P20" s="617">
        <v>0</v>
      </c>
      <c r="Q20" s="620" t="s">
        <v>175</v>
      </c>
      <c r="R20" s="1"/>
      <c r="S20" s="615"/>
      <c r="T20" s="613"/>
      <c r="U20" s="617"/>
      <c r="V20" s="620"/>
    </row>
    <row r="21" spans="1:22" ht="16" customHeight="1" x14ac:dyDescent="0.35">
      <c r="A21" s="552" t="s">
        <v>176</v>
      </c>
      <c r="B21" s="611">
        <v>30.847000000000001</v>
      </c>
      <c r="C21" s="611">
        <v>81.843999999999994</v>
      </c>
      <c r="D21" s="611">
        <v>140.95599999999999</v>
      </c>
      <c r="E21" s="612">
        <v>278.572</v>
      </c>
      <c r="F21" s="612">
        <v>9.01</v>
      </c>
      <c r="G21" s="613">
        <v>19.544</v>
      </c>
      <c r="H21" s="613">
        <v>59.347000000000001</v>
      </c>
      <c r="I21" s="613">
        <v>154.26300000000001</v>
      </c>
      <c r="J21" s="612">
        <v>87.605000000000004</v>
      </c>
      <c r="K21" s="613">
        <v>113.244</v>
      </c>
      <c r="L21" s="613">
        <v>187.101</v>
      </c>
      <c r="M21" s="614">
        <v>239.13300000000001</v>
      </c>
      <c r="N21" s="615">
        <v>20.853000000000002</v>
      </c>
      <c r="O21" s="616">
        <v>28.327999999999999</v>
      </c>
      <c r="P21" s="617">
        <v>59.054000000000002</v>
      </c>
      <c r="Q21" s="629">
        <v>230</v>
      </c>
      <c r="R21" s="1"/>
      <c r="S21" s="615">
        <v>294</v>
      </c>
      <c r="T21" s="613">
        <v>330</v>
      </c>
      <c r="U21" s="617">
        <v>442</v>
      </c>
      <c r="V21" s="629">
        <v>683</v>
      </c>
    </row>
    <row r="22" spans="1:22" ht="16" customHeight="1" x14ac:dyDescent="0.35">
      <c r="A22" s="552" t="s">
        <v>177</v>
      </c>
      <c r="B22" s="630">
        <v>-2.1999999999999999E-2</v>
      </c>
      <c r="C22" s="630">
        <v>-4.2000000000000003E-2</v>
      </c>
      <c r="D22" s="630">
        <v>-6.4000000000000001E-2</v>
      </c>
      <c r="E22" s="631">
        <v>-9.2999999999999999E-2</v>
      </c>
      <c r="F22" s="631">
        <v>-1.6E-2</v>
      </c>
      <c r="G22" s="632">
        <v>-4.7E-2</v>
      </c>
      <c r="H22" s="632">
        <v>-7.4999999999999997E-2</v>
      </c>
      <c r="I22" s="632">
        <v>-0.33400000000000002</v>
      </c>
      <c r="J22" s="631">
        <v>-3.0000000000000001E-3</v>
      </c>
      <c r="K22" s="632">
        <v>-2.7E-2</v>
      </c>
      <c r="L22" s="632">
        <v>-2.7E-2</v>
      </c>
      <c r="M22" s="614">
        <v>-2.7E-2</v>
      </c>
      <c r="N22" s="615">
        <v>-0.01</v>
      </c>
      <c r="O22" s="616">
        <v>-1.4E-2</v>
      </c>
      <c r="P22" s="617">
        <v>-2.7E-2</v>
      </c>
      <c r="Q22" s="629">
        <v>0</v>
      </c>
      <c r="R22" s="1"/>
      <c r="S22" s="615">
        <v>0</v>
      </c>
      <c r="T22" s="613">
        <v>0</v>
      </c>
      <c r="U22" s="617">
        <v>0</v>
      </c>
      <c r="V22" s="629">
        <v>0</v>
      </c>
    </row>
    <row r="23" spans="1:22" ht="16" customHeight="1" x14ac:dyDescent="0.35">
      <c r="A23" s="552" t="s">
        <v>178</v>
      </c>
      <c r="B23" s="630">
        <v>-159.59899999999999</v>
      </c>
      <c r="C23" s="630">
        <v>-224.77099999999999</v>
      </c>
      <c r="D23" s="630">
        <v>-377.875</v>
      </c>
      <c r="E23" s="631">
        <v>-574.899</v>
      </c>
      <c r="F23" s="631">
        <v>-86.748999999999995</v>
      </c>
      <c r="G23" s="632">
        <v>-86.751000000000005</v>
      </c>
      <c r="H23" s="632">
        <v>-74.087999999999994</v>
      </c>
      <c r="I23" s="632">
        <v>-393.01900000000001</v>
      </c>
      <c r="J23" s="631">
        <v>-87.471999999999994</v>
      </c>
      <c r="K23" s="632">
        <v>-94.822000000000003</v>
      </c>
      <c r="L23" s="632">
        <v>-74.491</v>
      </c>
      <c r="M23" s="614">
        <v>-248.65</v>
      </c>
      <c r="N23" s="615">
        <v>-87.831000000000003</v>
      </c>
      <c r="O23" s="616">
        <v>-126.902</v>
      </c>
      <c r="P23" s="617">
        <v>-193.744</v>
      </c>
      <c r="Q23" s="626">
        <v>-335</v>
      </c>
      <c r="R23" s="1"/>
      <c r="S23" s="615">
        <v>-175</v>
      </c>
      <c r="T23" s="613">
        <v>-249</v>
      </c>
      <c r="U23" s="617">
        <v>-319</v>
      </c>
      <c r="V23" s="626">
        <v>-667</v>
      </c>
    </row>
    <row r="24" spans="1:22" ht="16" customHeight="1" x14ac:dyDescent="0.35">
      <c r="A24" s="546" t="s">
        <v>179</v>
      </c>
      <c r="B24" s="633">
        <f t="shared" ref="B24:P24" si="0">SUM(B18:B23)</f>
        <v>405.44799999999969</v>
      </c>
      <c r="C24" s="633">
        <f t="shared" si="0"/>
        <v>1194.3660000000002</v>
      </c>
      <c r="D24" s="633">
        <f t="shared" si="0"/>
        <v>1828.9970000000003</v>
      </c>
      <c r="E24" s="634">
        <f t="shared" si="0"/>
        <v>2302.4230000000011</v>
      </c>
      <c r="F24" s="634">
        <f t="shared" si="0"/>
        <v>584.46638898000003</v>
      </c>
      <c r="G24" s="635">
        <f t="shared" si="0"/>
        <v>1491.4680000000003</v>
      </c>
      <c r="H24" s="635">
        <f t="shared" si="0"/>
        <v>2028.9280000000006</v>
      </c>
      <c r="I24" s="635">
        <f t="shared" si="0"/>
        <v>2679.0470000000005</v>
      </c>
      <c r="J24" s="634">
        <f t="shared" si="0"/>
        <v>607.64163999999994</v>
      </c>
      <c r="K24" s="635">
        <f t="shared" si="0"/>
        <v>1426.1889999999999</v>
      </c>
      <c r="L24" s="635">
        <f t="shared" si="0"/>
        <v>2318.2450000000003</v>
      </c>
      <c r="M24" s="636">
        <f t="shared" si="0"/>
        <v>2808.3169999999996</v>
      </c>
      <c r="N24" s="637">
        <f t="shared" si="0"/>
        <v>488.19499999999994</v>
      </c>
      <c r="O24" s="635">
        <f t="shared" si="0"/>
        <v>1197.886</v>
      </c>
      <c r="P24" s="638">
        <f t="shared" si="0"/>
        <v>1832.2320000000002</v>
      </c>
      <c r="Q24" s="639">
        <f>SUM(Q18:Q23)</f>
        <v>2817</v>
      </c>
      <c r="R24" s="1"/>
      <c r="S24" s="637">
        <f>SUM(S18:S23)</f>
        <v>1216</v>
      </c>
      <c r="T24" s="635">
        <f>SUM(T18:T23)</f>
        <v>2919</v>
      </c>
      <c r="U24" s="638">
        <f>SUM(U18:U23)</f>
        <v>4359</v>
      </c>
      <c r="V24" s="639">
        <f>SUM(V18:V23)</f>
        <v>5742</v>
      </c>
    </row>
    <row r="25" spans="1:22" ht="16" customHeight="1" x14ac:dyDescent="0.35">
      <c r="A25" s="557"/>
      <c r="B25" s="611"/>
      <c r="C25" s="611"/>
      <c r="D25" s="611"/>
      <c r="E25" s="612"/>
      <c r="F25" s="612"/>
      <c r="G25" s="613"/>
      <c r="H25" s="613"/>
      <c r="I25" s="613"/>
      <c r="J25" s="612"/>
      <c r="K25" s="613"/>
      <c r="L25" s="613"/>
      <c r="M25" s="393"/>
      <c r="N25" s="608"/>
      <c r="O25" s="1"/>
      <c r="P25" s="365"/>
      <c r="Q25" s="619" t="s">
        <v>36</v>
      </c>
      <c r="R25" s="1"/>
      <c r="S25" s="608"/>
      <c r="T25" s="1"/>
      <c r="U25" s="365"/>
      <c r="V25" s="619"/>
    </row>
    <row r="26" spans="1:22" ht="16" customHeight="1" x14ac:dyDescent="0.35">
      <c r="A26" s="546" t="s">
        <v>180</v>
      </c>
      <c r="B26" s="611"/>
      <c r="C26" s="611"/>
      <c r="D26" s="611"/>
      <c r="E26" s="612"/>
      <c r="F26" s="612"/>
      <c r="G26" s="613"/>
      <c r="H26" s="613"/>
      <c r="I26" s="613"/>
      <c r="J26" s="612"/>
      <c r="K26" s="613"/>
      <c r="L26" s="613"/>
      <c r="M26" s="393"/>
      <c r="N26" s="608"/>
      <c r="O26" s="1"/>
      <c r="P26" s="365"/>
      <c r="Q26" s="619" t="s">
        <v>36</v>
      </c>
      <c r="R26" s="1"/>
      <c r="S26" s="608"/>
      <c r="T26" s="1"/>
      <c r="U26" s="365"/>
      <c r="V26" s="619"/>
    </row>
    <row r="27" spans="1:22" ht="16" customHeight="1" x14ac:dyDescent="0.35">
      <c r="A27" s="552" t="s">
        <v>181</v>
      </c>
      <c r="B27" s="611">
        <v>-167.49299999999999</v>
      </c>
      <c r="C27" s="611">
        <v>-426.69400000000002</v>
      </c>
      <c r="D27" s="611">
        <v>-544.75699999999995</v>
      </c>
      <c r="E27" s="612">
        <v>-750.72799999999995</v>
      </c>
      <c r="F27" s="612">
        <v>-141.63999999999999</v>
      </c>
      <c r="G27" s="613">
        <v>-322.64</v>
      </c>
      <c r="H27" s="613">
        <v>-459.97</v>
      </c>
      <c r="I27" s="613">
        <v>-720.22900000000004</v>
      </c>
      <c r="J27" s="612">
        <v>-155.06100000000001</v>
      </c>
      <c r="K27" s="613">
        <v>-346.67200000000003</v>
      </c>
      <c r="L27" s="613">
        <v>-512.34900000000005</v>
      </c>
      <c r="M27" s="614">
        <v>-803.35400000000004</v>
      </c>
      <c r="N27" s="615">
        <v>-83.230999999999995</v>
      </c>
      <c r="O27" s="616">
        <v>-256.14800000000002</v>
      </c>
      <c r="P27" s="617">
        <v>-425.58699999999999</v>
      </c>
      <c r="Q27" s="629">
        <v>-888</v>
      </c>
      <c r="R27" s="1"/>
      <c r="S27" s="615">
        <f>-106</f>
        <v>-106</v>
      </c>
      <c r="T27" s="613">
        <v>-387</v>
      </c>
      <c r="U27" s="617">
        <v>-773</v>
      </c>
      <c r="V27" s="629">
        <v>-1806</v>
      </c>
    </row>
    <row r="28" spans="1:22" ht="16" customHeight="1" x14ac:dyDescent="0.35">
      <c r="A28" s="552" t="s">
        <v>182</v>
      </c>
      <c r="B28" s="611">
        <v>5.7960000000000003</v>
      </c>
      <c r="C28" s="611">
        <v>7.4080000000000004</v>
      </c>
      <c r="D28" s="611">
        <v>12.462</v>
      </c>
      <c r="E28" s="612">
        <v>18.448</v>
      </c>
      <c r="F28" s="612">
        <v>3.7919999999999998</v>
      </c>
      <c r="G28" s="613">
        <v>6.468</v>
      </c>
      <c r="H28" s="613">
        <v>9.6929999999999996</v>
      </c>
      <c r="I28" s="613">
        <v>11.617000000000001</v>
      </c>
      <c r="J28" s="612">
        <v>1.78</v>
      </c>
      <c r="K28" s="613">
        <v>3.1480000000000001</v>
      </c>
      <c r="L28" s="613">
        <v>5.95</v>
      </c>
      <c r="M28" s="614">
        <v>8.5719999999999992</v>
      </c>
      <c r="N28" s="615">
        <v>1.365</v>
      </c>
      <c r="O28" s="616">
        <v>2.3919999999999999</v>
      </c>
      <c r="P28" s="617">
        <v>4.2149999999999999</v>
      </c>
      <c r="Q28" s="629">
        <v>10</v>
      </c>
      <c r="R28" s="1"/>
      <c r="S28" s="615">
        <v>7</v>
      </c>
      <c r="T28" s="613">
        <v>18</v>
      </c>
      <c r="U28" s="617">
        <v>27</v>
      </c>
      <c r="V28" s="629">
        <v>32</v>
      </c>
    </row>
    <row r="29" spans="1:22" ht="16" customHeight="1" x14ac:dyDescent="0.35">
      <c r="A29" s="552" t="s">
        <v>183</v>
      </c>
      <c r="B29" s="611">
        <v>0</v>
      </c>
      <c r="C29" s="611">
        <v>0</v>
      </c>
      <c r="D29" s="611">
        <v>0</v>
      </c>
      <c r="E29" s="612">
        <v>0</v>
      </c>
      <c r="F29" s="612">
        <v>0</v>
      </c>
      <c r="G29" s="613">
        <v>0</v>
      </c>
      <c r="H29" s="613">
        <v>0</v>
      </c>
      <c r="I29" s="613">
        <v>0</v>
      </c>
      <c r="J29" s="612">
        <v>0</v>
      </c>
      <c r="K29" s="613">
        <v>0</v>
      </c>
      <c r="L29" s="613">
        <v>0</v>
      </c>
      <c r="M29" s="614">
        <v>0</v>
      </c>
      <c r="N29" s="615">
        <v>-11.76</v>
      </c>
      <c r="O29" s="616">
        <v>-11.76</v>
      </c>
      <c r="P29" s="617">
        <v>0</v>
      </c>
      <c r="Q29" s="629">
        <v>0</v>
      </c>
      <c r="R29" s="1"/>
      <c r="S29" s="615">
        <v>0</v>
      </c>
      <c r="T29" s="613">
        <v>0</v>
      </c>
      <c r="U29" s="613">
        <v>0</v>
      </c>
      <c r="V29" s="629">
        <v>0</v>
      </c>
    </row>
    <row r="30" spans="1:22" ht="16" customHeight="1" x14ac:dyDescent="0.35">
      <c r="A30" s="552" t="s">
        <v>184</v>
      </c>
      <c r="B30" s="611">
        <v>0</v>
      </c>
      <c r="C30" s="611">
        <v>0</v>
      </c>
      <c r="D30" s="611">
        <v>0</v>
      </c>
      <c r="E30" s="612">
        <v>0</v>
      </c>
      <c r="F30" s="612">
        <v>0</v>
      </c>
      <c r="G30" s="613">
        <v>0</v>
      </c>
      <c r="H30" s="613">
        <v>0</v>
      </c>
      <c r="I30" s="613">
        <v>0</v>
      </c>
      <c r="J30" s="612">
        <v>0</v>
      </c>
      <c r="K30" s="613">
        <v>0</v>
      </c>
      <c r="L30" s="613">
        <v>0</v>
      </c>
      <c r="M30" s="614">
        <v>0</v>
      </c>
      <c r="N30" s="615">
        <v>0</v>
      </c>
      <c r="O30" s="616">
        <v>0</v>
      </c>
      <c r="P30" s="617">
        <v>0</v>
      </c>
      <c r="Q30" s="629">
        <v>-1547</v>
      </c>
      <c r="R30" s="1"/>
      <c r="S30" s="615">
        <v>0</v>
      </c>
      <c r="T30" s="613">
        <v>0</v>
      </c>
      <c r="U30" s="617">
        <v>-402</v>
      </c>
      <c r="V30" s="629">
        <v>-402</v>
      </c>
    </row>
    <row r="31" spans="1:22" ht="16" customHeight="1" x14ac:dyDescent="0.35">
      <c r="A31" s="552" t="s">
        <v>185</v>
      </c>
      <c r="B31" s="611"/>
      <c r="C31" s="611"/>
      <c r="D31" s="611"/>
      <c r="E31" s="612"/>
      <c r="F31" s="612"/>
      <c r="G31" s="613"/>
      <c r="H31" s="613"/>
      <c r="I31" s="613"/>
      <c r="J31" s="612"/>
      <c r="K31" s="613"/>
      <c r="L31" s="613"/>
      <c r="M31" s="614"/>
      <c r="N31" s="615"/>
      <c r="O31" s="616"/>
      <c r="P31" s="617"/>
      <c r="Q31" s="629"/>
      <c r="R31" s="1"/>
      <c r="S31" s="615"/>
      <c r="T31" s="613"/>
      <c r="U31" s="617"/>
      <c r="V31" s="629">
        <v>1</v>
      </c>
    </row>
    <row r="32" spans="1:22" ht="16" customHeight="1" x14ac:dyDescent="0.35">
      <c r="A32" s="552" t="s">
        <v>186</v>
      </c>
      <c r="B32" s="611"/>
      <c r="C32" s="611"/>
      <c r="D32" s="611"/>
      <c r="E32" s="612"/>
      <c r="F32" s="612"/>
      <c r="G32" s="613"/>
      <c r="H32" s="613"/>
      <c r="I32" s="613"/>
      <c r="J32" s="612"/>
      <c r="K32" s="613"/>
      <c r="L32" s="613"/>
      <c r="M32" s="614"/>
      <c r="N32" s="615"/>
      <c r="O32" s="616"/>
      <c r="P32" s="617"/>
      <c r="Q32" s="629"/>
      <c r="R32" s="1"/>
      <c r="S32" s="615"/>
      <c r="T32" s="613">
        <v>-68</v>
      </c>
      <c r="U32" s="617">
        <v>-28</v>
      </c>
      <c r="V32" s="629">
        <v>0</v>
      </c>
    </row>
    <row r="33" spans="1:22" ht="16" customHeight="1" x14ac:dyDescent="0.35">
      <c r="A33" s="552" t="s">
        <v>187</v>
      </c>
      <c r="B33" s="611">
        <v>0</v>
      </c>
      <c r="C33" s="611">
        <v>0</v>
      </c>
      <c r="D33" s="611">
        <v>0</v>
      </c>
      <c r="E33" s="612">
        <v>0.61199999999999999</v>
      </c>
      <c r="F33" s="612">
        <v>8.4000000000000005E-2</v>
      </c>
      <c r="G33" s="613">
        <v>8.7999999999999995E-2</v>
      </c>
      <c r="H33" s="613">
        <v>0.105</v>
      </c>
      <c r="I33" s="613">
        <v>0.11</v>
      </c>
      <c r="J33" s="612">
        <v>0.16900000000000001</v>
      </c>
      <c r="K33" s="613">
        <v>0.32600000000000001</v>
      </c>
      <c r="L33" s="613">
        <v>0.65</v>
      </c>
      <c r="M33" s="614">
        <v>1.4570000000000001</v>
      </c>
      <c r="N33" s="615">
        <v>0.71599999999999997</v>
      </c>
      <c r="O33" s="616">
        <v>1.1160000000000001</v>
      </c>
      <c r="P33" s="617">
        <v>1.2929999999999999</v>
      </c>
      <c r="Q33" s="618">
        <v>3</v>
      </c>
      <c r="R33" s="1"/>
      <c r="S33" s="615">
        <v>0</v>
      </c>
      <c r="T33" s="613">
        <v>28</v>
      </c>
      <c r="U33" s="617">
        <v>29</v>
      </c>
      <c r="V33" s="618">
        <v>31</v>
      </c>
    </row>
    <row r="34" spans="1:22" ht="16" customHeight="1" x14ac:dyDescent="0.35">
      <c r="A34" s="552" t="s">
        <v>188</v>
      </c>
      <c r="B34" s="611"/>
      <c r="C34" s="611"/>
      <c r="D34" s="611"/>
      <c r="E34" s="612"/>
      <c r="F34" s="612"/>
      <c r="G34" s="613"/>
      <c r="H34" s="613"/>
      <c r="I34" s="613"/>
      <c r="J34" s="612"/>
      <c r="K34" s="613"/>
      <c r="L34" s="613"/>
      <c r="M34" s="614"/>
      <c r="N34" s="615"/>
      <c r="O34" s="616">
        <v>0</v>
      </c>
      <c r="P34" s="617">
        <v>0</v>
      </c>
      <c r="Q34" s="620" t="s">
        <v>36</v>
      </c>
      <c r="R34" s="1"/>
      <c r="S34" s="615"/>
      <c r="T34" s="613">
        <v>0</v>
      </c>
      <c r="U34" s="617"/>
      <c r="V34" s="620"/>
    </row>
    <row r="35" spans="1:22" ht="16" customHeight="1" x14ac:dyDescent="0.35">
      <c r="A35" s="546" t="s">
        <v>189</v>
      </c>
      <c r="B35" s="633">
        <f t="shared" ref="B35:M35" si="1">SUM(B27:B34)</f>
        <v>-161.697</v>
      </c>
      <c r="C35" s="633">
        <f t="shared" si="1"/>
        <v>-419.286</v>
      </c>
      <c r="D35" s="633">
        <f t="shared" si="1"/>
        <v>-532.29499999999996</v>
      </c>
      <c r="E35" s="634">
        <f t="shared" si="1"/>
        <v>-731.66800000000001</v>
      </c>
      <c r="F35" s="634">
        <f t="shared" si="1"/>
        <v>-137.76399999999998</v>
      </c>
      <c r="G35" s="635">
        <f t="shared" si="1"/>
        <v>-316.08399999999995</v>
      </c>
      <c r="H35" s="635">
        <f t="shared" si="1"/>
        <v>-450.17200000000003</v>
      </c>
      <c r="I35" s="635">
        <f t="shared" si="1"/>
        <v>-708.50200000000007</v>
      </c>
      <c r="J35" s="634">
        <f t="shared" si="1"/>
        <v>-153.11199999999999</v>
      </c>
      <c r="K35" s="635">
        <f t="shared" si="1"/>
        <v>-343.19799999999998</v>
      </c>
      <c r="L35" s="635">
        <f t="shared" si="1"/>
        <v>-505.74900000000008</v>
      </c>
      <c r="M35" s="640">
        <f t="shared" si="1"/>
        <v>-793.32500000000005</v>
      </c>
      <c r="N35" s="637">
        <v>-92.910000000000011</v>
      </c>
      <c r="O35" s="635">
        <v>-264.39999999999998</v>
      </c>
      <c r="P35" s="638">
        <v>-420.07900000000001</v>
      </c>
      <c r="Q35" s="641">
        <f>SUM(Q27:Q34)</f>
        <v>-2422</v>
      </c>
      <c r="R35" s="1"/>
      <c r="S35" s="637">
        <f>SUM(S27:S34)</f>
        <v>-99</v>
      </c>
      <c r="T35" s="635">
        <f>SUM(T27:T34)</f>
        <v>-409</v>
      </c>
      <c r="U35" s="638">
        <f>SUM(U27:U34)</f>
        <v>-1147</v>
      </c>
      <c r="V35" s="641">
        <f>SUM(V27:V34)</f>
        <v>-2144</v>
      </c>
    </row>
    <row r="36" spans="1:22" ht="16" customHeight="1" x14ac:dyDescent="0.35">
      <c r="A36" s="557"/>
      <c r="B36" s="605"/>
      <c r="C36" s="605"/>
      <c r="D36" s="605"/>
      <c r="E36" s="606"/>
      <c r="F36" s="606"/>
      <c r="G36" s="607"/>
      <c r="H36" s="607"/>
      <c r="I36" s="607"/>
      <c r="J36" s="606"/>
      <c r="K36" s="607"/>
      <c r="L36" s="607"/>
      <c r="M36" s="393"/>
      <c r="N36" s="608"/>
      <c r="O36" s="1"/>
      <c r="P36" s="365"/>
      <c r="Q36" s="619" t="s">
        <v>36</v>
      </c>
      <c r="R36" s="1"/>
      <c r="S36" s="608"/>
      <c r="T36" s="1"/>
      <c r="U36" s="365"/>
      <c r="V36" s="619"/>
    </row>
    <row r="37" spans="1:22" ht="16" customHeight="1" x14ac:dyDescent="0.35">
      <c r="A37" s="546" t="s">
        <v>190</v>
      </c>
      <c r="B37" s="605"/>
      <c r="C37" s="605"/>
      <c r="D37" s="605"/>
      <c r="E37" s="606"/>
      <c r="F37" s="606"/>
      <c r="G37" s="607"/>
      <c r="H37" s="607"/>
      <c r="I37" s="607"/>
      <c r="J37" s="606"/>
      <c r="K37" s="607"/>
      <c r="L37" s="607"/>
      <c r="M37" s="393"/>
      <c r="N37" s="608"/>
      <c r="O37" s="1"/>
      <c r="P37" s="365"/>
      <c r="Q37" s="619" t="s">
        <v>36</v>
      </c>
      <c r="R37" s="1"/>
      <c r="S37" s="608"/>
      <c r="T37" s="1"/>
      <c r="U37" s="365"/>
      <c r="V37" s="642"/>
    </row>
    <row r="38" spans="1:22" ht="16" customHeight="1" x14ac:dyDescent="0.35">
      <c r="A38" s="552" t="s">
        <v>191</v>
      </c>
      <c r="B38" s="611">
        <v>100</v>
      </c>
      <c r="C38" s="611">
        <v>100</v>
      </c>
      <c r="D38" s="611">
        <v>1000</v>
      </c>
      <c r="E38" s="612">
        <v>1000</v>
      </c>
      <c r="F38" s="612">
        <v>0</v>
      </c>
      <c r="G38" s="613">
        <v>0</v>
      </c>
      <c r="H38" s="613">
        <v>0</v>
      </c>
      <c r="I38" s="613">
        <v>150</v>
      </c>
      <c r="J38" s="612">
        <v>0</v>
      </c>
      <c r="K38" s="613">
        <v>0</v>
      </c>
      <c r="L38" s="613">
        <v>0</v>
      </c>
      <c r="M38" s="393">
        <v>0</v>
      </c>
      <c r="N38" s="608">
        <v>150</v>
      </c>
      <c r="O38" s="1">
        <v>350</v>
      </c>
      <c r="P38" s="365">
        <v>500</v>
      </c>
      <c r="Q38" s="618">
        <v>3550</v>
      </c>
      <c r="R38" s="1"/>
      <c r="S38" s="608">
        <v>19</v>
      </c>
      <c r="T38" s="1">
        <v>1623</v>
      </c>
      <c r="U38" s="365">
        <v>1631</v>
      </c>
      <c r="V38" s="643">
        <v>1944</v>
      </c>
    </row>
    <row r="39" spans="1:22" ht="16" customHeight="1" x14ac:dyDescent="0.35">
      <c r="A39" s="552" t="s">
        <v>192</v>
      </c>
      <c r="B39" s="611">
        <v>0</v>
      </c>
      <c r="C39" s="611">
        <v>0</v>
      </c>
      <c r="D39" s="611">
        <v>-538</v>
      </c>
      <c r="E39" s="612">
        <v>-588</v>
      </c>
      <c r="F39" s="612">
        <v>-137</v>
      </c>
      <c r="G39" s="613">
        <v>-187</v>
      </c>
      <c r="H39" s="613">
        <v>-325</v>
      </c>
      <c r="I39" s="613">
        <v>-375</v>
      </c>
      <c r="J39" s="612">
        <v>-137</v>
      </c>
      <c r="K39" s="613">
        <v>-187</v>
      </c>
      <c r="L39" s="613">
        <v>-325</v>
      </c>
      <c r="M39" s="614">
        <v>-375</v>
      </c>
      <c r="N39" s="615">
        <v>-138</v>
      </c>
      <c r="O39" s="616">
        <v>-563</v>
      </c>
      <c r="P39" s="617">
        <v>-775</v>
      </c>
      <c r="Q39" s="618">
        <v>-1175</v>
      </c>
      <c r="R39" s="1"/>
      <c r="S39" s="615">
        <v>-605</v>
      </c>
      <c r="T39" s="613">
        <v>-3058</v>
      </c>
      <c r="U39" s="617">
        <v>-3065</v>
      </c>
      <c r="V39" s="644">
        <v>-3166</v>
      </c>
    </row>
    <row r="40" spans="1:22" ht="16" customHeight="1" x14ac:dyDescent="0.35">
      <c r="A40" s="552" t="s">
        <v>193</v>
      </c>
      <c r="B40" s="611">
        <v>-105.02800000000001</v>
      </c>
      <c r="C40" s="611">
        <v>-114.988</v>
      </c>
      <c r="D40" s="611">
        <v>-173</v>
      </c>
      <c r="E40" s="612">
        <v>-284</v>
      </c>
      <c r="F40" s="612">
        <v>-58</v>
      </c>
      <c r="G40" s="613">
        <v>-134</v>
      </c>
      <c r="H40" s="613">
        <v>-207</v>
      </c>
      <c r="I40" s="613">
        <v>-379</v>
      </c>
      <c r="J40" s="612">
        <v>-68</v>
      </c>
      <c r="K40" s="613">
        <v>-146</v>
      </c>
      <c r="L40" s="613">
        <v>-258</v>
      </c>
      <c r="M40" s="614">
        <v>-451</v>
      </c>
      <c r="N40" s="615">
        <v>-87</v>
      </c>
      <c r="O40" s="616">
        <v>-182</v>
      </c>
      <c r="P40" s="617">
        <v>-287</v>
      </c>
      <c r="Q40" s="618">
        <v>-485</v>
      </c>
      <c r="R40" s="1"/>
      <c r="S40" s="615">
        <v>-266</v>
      </c>
      <c r="T40" s="613">
        <f>-493-1</f>
        <v>-494</v>
      </c>
      <c r="U40" s="617">
        <v>-810</v>
      </c>
      <c r="V40" s="644">
        <v>-1614</v>
      </c>
    </row>
    <row r="41" spans="1:22" ht="16" customHeight="1" x14ac:dyDescent="0.35">
      <c r="A41" s="552" t="s">
        <v>194</v>
      </c>
      <c r="B41" s="630">
        <v>-54.868000000000002</v>
      </c>
      <c r="C41" s="630">
        <v>-116.748</v>
      </c>
      <c r="D41" s="630">
        <v>-173.61099999999999</v>
      </c>
      <c r="E41" s="631">
        <v>-228.536</v>
      </c>
      <c r="F41" s="631">
        <v>-61.131999999999998</v>
      </c>
      <c r="G41" s="632">
        <v>-124.788</v>
      </c>
      <c r="H41" s="632">
        <v>-184.34</v>
      </c>
      <c r="I41" s="632">
        <v>-246.989</v>
      </c>
      <c r="J41" s="631">
        <v>-55.17</v>
      </c>
      <c r="K41" s="632">
        <v>-105.47799999999999</v>
      </c>
      <c r="L41" s="632">
        <v>-118.014</v>
      </c>
      <c r="M41" s="614">
        <v>-153</v>
      </c>
      <c r="N41" s="615">
        <v>-40.365000000000002</v>
      </c>
      <c r="O41" s="613">
        <v>-77.093999999999994</v>
      </c>
      <c r="P41" s="617">
        <v>-122.89</v>
      </c>
      <c r="Q41" s="629">
        <v>-258</v>
      </c>
      <c r="R41" s="1"/>
      <c r="S41" s="615">
        <v>-157</v>
      </c>
      <c r="T41" s="613">
        <v>-290</v>
      </c>
      <c r="U41" s="617">
        <v>-347</v>
      </c>
      <c r="V41" s="644">
        <v>-78</v>
      </c>
    </row>
    <row r="42" spans="1:22" ht="16" customHeight="1" x14ac:dyDescent="0.35">
      <c r="A42" s="552" t="s">
        <v>195</v>
      </c>
      <c r="B42" s="611">
        <v>-373.2</v>
      </c>
      <c r="C42" s="611">
        <v>-707.52499999999998</v>
      </c>
      <c r="D42" s="611">
        <v>-1096.2750000000001</v>
      </c>
      <c r="E42" s="612">
        <v>-1446.15</v>
      </c>
      <c r="F42" s="612">
        <v>-342.1</v>
      </c>
      <c r="G42" s="613">
        <v>-668.65</v>
      </c>
      <c r="H42" s="613">
        <v>-956.32500000000005</v>
      </c>
      <c r="I42" s="613">
        <v>-1275.0999999999999</v>
      </c>
      <c r="J42" s="612">
        <v>-279.89999999999998</v>
      </c>
      <c r="K42" s="613">
        <v>-544.25</v>
      </c>
      <c r="L42" s="613">
        <v>-824.15</v>
      </c>
      <c r="M42" s="614">
        <v>-1135.1500000000001</v>
      </c>
      <c r="N42" s="615">
        <v>-303.22500000000002</v>
      </c>
      <c r="O42" s="616">
        <v>-528.70000000000005</v>
      </c>
      <c r="P42" s="617">
        <v>-746.4</v>
      </c>
      <c r="Q42" s="645">
        <v>-1011</v>
      </c>
      <c r="R42" s="1"/>
      <c r="S42" s="615">
        <v>-364</v>
      </c>
      <c r="T42" s="613">
        <v>-739</v>
      </c>
      <c r="U42" s="617">
        <v>-1115</v>
      </c>
      <c r="V42" s="644">
        <v>-1502</v>
      </c>
    </row>
    <row r="43" spans="1:22" ht="16" customHeight="1" x14ac:dyDescent="0.35">
      <c r="A43" s="552" t="s">
        <v>196</v>
      </c>
      <c r="B43" s="611">
        <v>0</v>
      </c>
      <c r="C43" s="611">
        <v>0</v>
      </c>
      <c r="D43" s="611">
        <v>0</v>
      </c>
      <c r="E43" s="612">
        <v>0</v>
      </c>
      <c r="F43" s="612">
        <v>0</v>
      </c>
      <c r="G43" s="613">
        <v>0</v>
      </c>
      <c r="H43" s="613">
        <v>0</v>
      </c>
      <c r="I43" s="613">
        <v>0</v>
      </c>
      <c r="J43" s="612">
        <v>0</v>
      </c>
      <c r="K43" s="613">
        <v>0</v>
      </c>
      <c r="L43" s="613">
        <v>0</v>
      </c>
      <c r="M43" s="614">
        <v>0</v>
      </c>
      <c r="N43" s="615">
        <v>0</v>
      </c>
      <c r="O43" s="616">
        <v>0</v>
      </c>
      <c r="P43" s="617">
        <v>0</v>
      </c>
      <c r="Q43" s="645">
        <v>0</v>
      </c>
      <c r="R43" s="1"/>
      <c r="S43" s="615">
        <v>0</v>
      </c>
      <c r="T43" s="613">
        <v>-7</v>
      </c>
      <c r="U43" s="617">
        <v>-7</v>
      </c>
      <c r="V43" s="646">
        <v>-7</v>
      </c>
    </row>
    <row r="44" spans="1:22" ht="16" customHeight="1" x14ac:dyDescent="0.35">
      <c r="A44" s="546" t="s">
        <v>197</v>
      </c>
      <c r="B44" s="647">
        <f>SUM(B38:B43)</f>
        <v>-433.096</v>
      </c>
      <c r="C44" s="647">
        <f t="shared" ref="C44:Q44" si="2">SUM(C38:C43)</f>
        <v>-839.26099999999997</v>
      </c>
      <c r="D44" s="647">
        <f t="shared" si="2"/>
        <v>-980.88600000000008</v>
      </c>
      <c r="E44" s="648">
        <f t="shared" si="2"/>
        <v>-1546.6860000000001</v>
      </c>
      <c r="F44" s="648">
        <f t="shared" si="2"/>
        <v>-598.23199999999997</v>
      </c>
      <c r="G44" s="649">
        <f t="shared" si="2"/>
        <v>-1114.4380000000001</v>
      </c>
      <c r="H44" s="649">
        <f t="shared" si="2"/>
        <v>-1672.665</v>
      </c>
      <c r="I44" s="649">
        <f t="shared" si="2"/>
        <v>-2126.0889999999999</v>
      </c>
      <c r="J44" s="648">
        <f t="shared" si="2"/>
        <v>-540.06999999999994</v>
      </c>
      <c r="K44" s="649">
        <f t="shared" si="2"/>
        <v>-982.72800000000007</v>
      </c>
      <c r="L44" s="649">
        <f t="shared" si="2"/>
        <v>-1525.164</v>
      </c>
      <c r="M44" s="636">
        <f t="shared" si="2"/>
        <v>-2114.15</v>
      </c>
      <c r="N44" s="637">
        <f t="shared" si="2"/>
        <v>-418.59000000000003</v>
      </c>
      <c r="O44" s="635">
        <f t="shared" si="2"/>
        <v>-1000.7940000000001</v>
      </c>
      <c r="P44" s="638">
        <f t="shared" si="2"/>
        <v>-1431.29</v>
      </c>
      <c r="Q44" s="639">
        <f t="shared" si="2"/>
        <v>621</v>
      </c>
      <c r="R44" s="1"/>
      <c r="S44" s="637">
        <f>SUM(S38:S43)</f>
        <v>-1373</v>
      </c>
      <c r="T44" s="635">
        <f>SUM(T38:T43)</f>
        <v>-2965</v>
      </c>
      <c r="U44" s="638">
        <f>SUM(U38:U43)</f>
        <v>-3713</v>
      </c>
      <c r="V44" s="650">
        <f>SUM(V38:V43)</f>
        <v>-4423</v>
      </c>
    </row>
    <row r="45" spans="1:22" ht="16" customHeight="1" x14ac:dyDescent="0.35">
      <c r="A45" s="546"/>
      <c r="B45" s="605"/>
      <c r="C45" s="605"/>
      <c r="D45" s="605"/>
      <c r="E45" s="606"/>
      <c r="F45" s="606"/>
      <c r="G45" s="607"/>
      <c r="H45" s="607"/>
      <c r="I45" s="607"/>
      <c r="J45" s="606"/>
      <c r="K45" s="607"/>
      <c r="L45" s="607"/>
      <c r="M45" s="393"/>
      <c r="N45" s="608"/>
      <c r="O45" s="1"/>
      <c r="P45" s="365"/>
      <c r="Q45" s="619" t="s">
        <v>36</v>
      </c>
      <c r="R45" s="1"/>
      <c r="S45" s="651"/>
      <c r="T45" s="1"/>
      <c r="U45" s="365"/>
      <c r="V45" s="619"/>
    </row>
    <row r="46" spans="1:22" ht="16" customHeight="1" x14ac:dyDescent="0.35">
      <c r="A46" s="546" t="s">
        <v>198</v>
      </c>
      <c r="B46" s="605">
        <f t="shared" ref="B46:Q46" si="3">B24+B35+B44</f>
        <v>-189.34500000000031</v>
      </c>
      <c r="C46" s="605">
        <f t="shared" si="3"/>
        <v>-64.180999999999813</v>
      </c>
      <c r="D46" s="605">
        <f t="shared" si="3"/>
        <v>315.81600000000014</v>
      </c>
      <c r="E46" s="606">
        <f t="shared" si="3"/>
        <v>24.069000000000869</v>
      </c>
      <c r="F46" s="606">
        <f t="shared" si="3"/>
        <v>-151.52961101999995</v>
      </c>
      <c r="G46" s="607">
        <f t="shared" si="3"/>
        <v>60.946000000000367</v>
      </c>
      <c r="H46" s="607">
        <f t="shared" si="3"/>
        <v>-93.908999999999423</v>
      </c>
      <c r="I46" s="607">
        <f t="shared" si="3"/>
        <v>-155.54399999999941</v>
      </c>
      <c r="J46" s="606">
        <f t="shared" si="3"/>
        <v>-85.540359999999964</v>
      </c>
      <c r="K46" s="607">
        <f t="shared" si="3"/>
        <v>100.26299999999992</v>
      </c>
      <c r="L46" s="607">
        <f t="shared" si="3"/>
        <v>287.33200000000033</v>
      </c>
      <c r="M46" s="614">
        <f t="shared" si="3"/>
        <v>-99.158000000000584</v>
      </c>
      <c r="N46" s="615">
        <f t="shared" si="3"/>
        <v>-23.305000000000121</v>
      </c>
      <c r="O46" s="616">
        <f t="shared" si="3"/>
        <v>-67.308000000000106</v>
      </c>
      <c r="P46" s="617">
        <f t="shared" si="3"/>
        <v>-19.136999999999716</v>
      </c>
      <c r="Q46" s="618">
        <f t="shared" si="3"/>
        <v>1016</v>
      </c>
      <c r="R46" s="1"/>
      <c r="S46" s="612">
        <f>S24+S35+S44</f>
        <v>-256</v>
      </c>
      <c r="T46" s="616">
        <f>T24+T35+T44</f>
        <v>-455</v>
      </c>
      <c r="U46" s="617">
        <v>-502</v>
      </c>
      <c r="V46" s="652">
        <v>-825</v>
      </c>
    </row>
    <row r="47" spans="1:22" ht="16" customHeight="1" x14ac:dyDescent="0.35">
      <c r="A47" s="552" t="s">
        <v>199</v>
      </c>
      <c r="B47" s="605">
        <v>7.2999999999999995E-2</v>
      </c>
      <c r="C47" s="605">
        <v>0.28999999999999998</v>
      </c>
      <c r="D47" s="605">
        <v>0.312</v>
      </c>
      <c r="E47" s="606">
        <v>0.35199999999999998</v>
      </c>
      <c r="F47" s="606">
        <v>0.91900000000000004</v>
      </c>
      <c r="G47" s="607">
        <v>0.92900000000000005</v>
      </c>
      <c r="H47" s="607">
        <v>0.99199999999999999</v>
      </c>
      <c r="I47" s="607">
        <v>1.103</v>
      </c>
      <c r="J47" s="606">
        <v>0</v>
      </c>
      <c r="K47" s="607">
        <v>0</v>
      </c>
      <c r="L47" s="607">
        <v>0.3</v>
      </c>
      <c r="M47" s="614">
        <v>0.63400000000000001</v>
      </c>
      <c r="N47" s="615">
        <v>0.124</v>
      </c>
      <c r="O47" s="616">
        <v>0.27800000000000002</v>
      </c>
      <c r="P47" s="617">
        <v>0.17599999999999999</v>
      </c>
      <c r="Q47" s="620">
        <v>0</v>
      </c>
      <c r="R47" s="1"/>
      <c r="S47" s="612">
        <v>1</v>
      </c>
      <c r="T47" s="616">
        <v>1</v>
      </c>
      <c r="U47" s="617">
        <v>1</v>
      </c>
      <c r="V47" s="652">
        <v>1</v>
      </c>
    </row>
    <row r="48" spans="1:22" ht="16" customHeight="1" x14ac:dyDescent="0.35">
      <c r="A48" s="552" t="s">
        <v>200</v>
      </c>
      <c r="B48" s="605"/>
      <c r="C48" s="605"/>
      <c r="D48" s="605"/>
      <c r="E48" s="606"/>
      <c r="F48" s="606"/>
      <c r="G48" s="607"/>
      <c r="H48" s="607"/>
      <c r="I48" s="607"/>
      <c r="J48" s="606"/>
      <c r="K48" s="607"/>
      <c r="L48" s="607"/>
      <c r="M48" s="614"/>
      <c r="N48" s="615"/>
      <c r="O48" s="616"/>
      <c r="P48" s="617"/>
      <c r="Q48" s="620">
        <v>-3</v>
      </c>
      <c r="R48" s="1"/>
      <c r="S48" s="612">
        <v>-2</v>
      </c>
      <c r="T48" s="616">
        <v>0</v>
      </c>
      <c r="U48" s="617">
        <v>0</v>
      </c>
      <c r="V48" s="652">
        <v>0</v>
      </c>
    </row>
    <row r="49" spans="1:22" ht="16" customHeight="1" x14ac:dyDescent="0.35">
      <c r="A49" s="546" t="s">
        <v>201</v>
      </c>
      <c r="B49" s="605">
        <v>433.11799999999999</v>
      </c>
      <c r="C49" s="605">
        <v>433.11799999999999</v>
      </c>
      <c r="D49" s="605">
        <v>433.11799999999999</v>
      </c>
      <c r="E49" s="606">
        <v>433.11799999999999</v>
      </c>
      <c r="F49" s="606">
        <v>457.71600000000097</v>
      </c>
      <c r="G49" s="607">
        <v>457.71600000000097</v>
      </c>
      <c r="H49" s="607">
        <v>457.71600000000097</v>
      </c>
      <c r="I49" s="607">
        <v>457.71600000000097</v>
      </c>
      <c r="J49" s="606">
        <v>302.853000000002</v>
      </c>
      <c r="K49" s="607">
        <v>302.853000000002</v>
      </c>
      <c r="L49" s="607">
        <v>302.853000000002</v>
      </c>
      <c r="M49" s="614">
        <v>302.85300000000001</v>
      </c>
      <c r="N49" s="615">
        <v>204.52699999999999</v>
      </c>
      <c r="O49" s="616">
        <v>204.52699999999999</v>
      </c>
      <c r="P49" s="617">
        <v>204.52699999999999</v>
      </c>
      <c r="Q49" s="620">
        <v>205</v>
      </c>
      <c r="R49" s="1"/>
      <c r="S49" s="612">
        <v>1218</v>
      </c>
      <c r="T49" s="616">
        <v>1218</v>
      </c>
      <c r="U49" s="617">
        <v>1218</v>
      </c>
      <c r="V49" s="652">
        <v>1218</v>
      </c>
    </row>
    <row r="50" spans="1:22" ht="16" customHeight="1" thickBot="1" x14ac:dyDescent="0.4">
      <c r="A50" s="546" t="s">
        <v>202</v>
      </c>
      <c r="B50" s="653">
        <f t="shared" ref="B50:M50" si="4">SUM(B46:B49)</f>
        <v>243.84599999999969</v>
      </c>
      <c r="C50" s="653">
        <f t="shared" si="4"/>
        <v>369.2270000000002</v>
      </c>
      <c r="D50" s="653">
        <f t="shared" si="4"/>
        <v>749.24600000000009</v>
      </c>
      <c r="E50" s="654">
        <f t="shared" si="4"/>
        <v>457.53900000000084</v>
      </c>
      <c r="F50" s="654">
        <f t="shared" si="4"/>
        <v>307.10538898000107</v>
      </c>
      <c r="G50" s="655">
        <f t="shared" si="4"/>
        <v>519.59100000000137</v>
      </c>
      <c r="H50" s="655">
        <f t="shared" si="4"/>
        <v>364.79900000000157</v>
      </c>
      <c r="I50" s="655">
        <f t="shared" si="4"/>
        <v>303.27500000000157</v>
      </c>
      <c r="J50" s="654">
        <f t="shared" si="4"/>
        <v>217.31264000000203</v>
      </c>
      <c r="K50" s="655">
        <f t="shared" si="4"/>
        <v>403.11600000000192</v>
      </c>
      <c r="L50" s="655">
        <f t="shared" si="4"/>
        <v>590.4850000000024</v>
      </c>
      <c r="M50" s="656">
        <f t="shared" si="4"/>
        <v>204.32899999999944</v>
      </c>
      <c r="N50" s="657">
        <f t="shared" ref="N50:Q50" si="5">SUM(N46:N49)</f>
        <v>181.34599999999986</v>
      </c>
      <c r="O50" s="658">
        <f t="shared" si="5"/>
        <v>137.4969999999999</v>
      </c>
      <c r="P50" s="659">
        <f t="shared" si="5"/>
        <v>185.56600000000026</v>
      </c>
      <c r="Q50" s="660">
        <f t="shared" si="5"/>
        <v>1218</v>
      </c>
      <c r="R50" s="1"/>
      <c r="S50" s="661">
        <f>SUM(S46:S49)</f>
        <v>961</v>
      </c>
      <c r="T50" s="658">
        <f>SUM(T46:T49)</f>
        <v>764</v>
      </c>
      <c r="U50" s="659">
        <f>SUM(U46:U49)</f>
        <v>717</v>
      </c>
      <c r="V50" s="662">
        <f>SUM(V46:V49)</f>
        <v>394</v>
      </c>
    </row>
    <row r="51" spans="1:22" ht="16" customHeight="1" thickTop="1" x14ac:dyDescent="0.35">
      <c r="A51" s="663"/>
      <c r="B51" s="664"/>
      <c r="C51" s="664"/>
      <c r="D51" s="664"/>
      <c r="E51" s="665"/>
      <c r="F51" s="343"/>
      <c r="G51" s="666"/>
      <c r="H51" s="666"/>
      <c r="I51" s="666"/>
      <c r="J51" s="343"/>
      <c r="K51" s="666"/>
      <c r="L51" s="666"/>
      <c r="M51" s="667"/>
      <c r="N51" s="668"/>
      <c r="O51" s="669"/>
      <c r="P51" s="670"/>
      <c r="Q51" s="671"/>
      <c r="R51" s="1"/>
      <c r="S51" s="672"/>
      <c r="T51" s="669"/>
      <c r="U51" s="670"/>
      <c r="V51" s="671"/>
    </row>
    <row r="52" spans="1:22" ht="16" customHeight="1" x14ac:dyDescent="0.35">
      <c r="A52" s="595" t="s">
        <v>150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</sheetData>
  <mergeCells count="5">
    <mergeCell ref="B1:E1"/>
    <mergeCell ref="F1:I1"/>
    <mergeCell ref="J1:M1"/>
    <mergeCell ref="N1:Q1"/>
    <mergeCell ref="S1:V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24d29a7-5747-4bba-83a3-c225ef5518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D1B64242CE94781B148FB80201E3B" ma:contentTypeVersion="15" ma:contentTypeDescription="Create a new document." ma:contentTypeScope="" ma:versionID="13eed04cc9907e6b38d1cd108aabea67">
  <xsd:schema xmlns:xsd="http://www.w3.org/2001/XMLSchema" xmlns:xs="http://www.w3.org/2001/XMLSchema" xmlns:p="http://schemas.microsoft.com/office/2006/metadata/properties" xmlns:ns3="d24d29a7-5747-4bba-83a3-c225ef551842" xmlns:ns4="786e1571-4322-4284-9a52-3c4b45e14625" targetNamespace="http://schemas.microsoft.com/office/2006/metadata/properties" ma:root="true" ma:fieldsID="b6b4156731849f45a0a23368139108ab" ns3:_="" ns4:_="">
    <xsd:import namespace="d24d29a7-5747-4bba-83a3-c225ef551842"/>
    <xsd:import namespace="786e1571-4322-4284-9a52-3c4b45e146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d29a7-5747-4bba-83a3-c225ef551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e1571-4322-4284-9a52-3c4b45e146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3B731-D877-48C4-9E3E-6CF0EEB5DC4C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86e1571-4322-4284-9a52-3c4b45e14625"/>
    <ds:schemaRef ds:uri="d24d29a7-5747-4bba-83a3-c225ef551842"/>
  </ds:schemaRefs>
</ds:datastoreItem>
</file>

<file path=customXml/itemProps2.xml><?xml version="1.0" encoding="utf-8"?>
<ds:datastoreItem xmlns:ds="http://schemas.openxmlformats.org/officeDocument/2006/customXml" ds:itemID="{B02F3820-F2EC-414A-A3E4-8FFD124C5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E69B8-8920-4745-B9EA-524E630E1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d29a7-5747-4bba-83a3-c225ef551842"/>
    <ds:schemaRef ds:uri="786e1571-4322-4284-9a52-3c4b45e146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ead07ce-019c-4fbf-ab86-ed7b5468324a}" enabled="1" method="Standard" siteId="{bf048976-7110-4e87-96f3-c6744908b8b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PnL</vt:lpstr>
      <vt:lpstr>Ops KPIS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Lau Fei Ling</dc:creator>
  <cp:lastModifiedBy>Fei Ling</cp:lastModifiedBy>
  <dcterms:created xsi:type="dcterms:W3CDTF">2024-02-20T05:08:48Z</dcterms:created>
  <dcterms:modified xsi:type="dcterms:W3CDTF">2024-02-20T12:01:02Z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0x010100617D1B64242CE94781B148FB80201E3B</vt:lpwstr>
  </property>
</Properties>
</file>