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como365-my.sharepoint.com/personal/hazman_faiz_celcomdigi_com/Documents/CelcomDigi/Finance/MrktMntg/2024/3Q24/Final/"/>
    </mc:Choice>
  </mc:AlternateContent>
  <xr:revisionPtr revIDLastSave="1729" documentId="8_{9D84B66D-7478-4938-9E64-8ACF55775B0F}" xr6:coauthVersionLast="47" xr6:coauthVersionMax="47" xr10:uidLastSave="{2CBBE3FE-9FBD-449B-AAF0-EAC7A05E54B5}"/>
  <bookViews>
    <workbookView xWindow="-110" yWindow="-110" windowWidth="19420" windowHeight="10300" firstSheet="1" activeTab="3" xr2:uid="{597C1173-C064-4EC6-A612-F499EED88B99}"/>
  </bookViews>
  <sheets>
    <sheet name="P&amp;L_OLD" sheetId="1" state="hidden" r:id="rId1"/>
    <sheet name="P&amp;L_NEW" sheetId="5" r:id="rId2"/>
    <sheet name="Operational KPIs_OLD" sheetId="2" state="hidden" r:id="rId3"/>
    <sheet name="Operational KPIs_NEW" sheetId="6" r:id="rId4"/>
    <sheet name="BS" sheetId="3" r:id="rId5"/>
    <sheet name="SOCF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G18" i="5"/>
  <c r="G17" i="5"/>
  <c r="G16" i="5"/>
  <c r="G15" i="5"/>
  <c r="G13" i="5"/>
  <c r="G12" i="5"/>
  <c r="G11" i="5"/>
  <c r="G10" i="5"/>
  <c r="O55" i="3"/>
  <c r="O53" i="3"/>
  <c r="O46" i="3"/>
  <c r="O45" i="3"/>
  <c r="O36" i="3"/>
  <c r="O26" i="3"/>
  <c r="O25" i="3"/>
  <c r="O15" i="3"/>
  <c r="F6" i="3"/>
  <c r="F9" i="3"/>
  <c r="H9" i="3"/>
  <c r="H15" i="3" s="1"/>
  <c r="I15" i="3"/>
  <c r="J15" i="3"/>
  <c r="K15" i="3"/>
  <c r="F19" i="3"/>
  <c r="F25" i="3" s="1"/>
  <c r="E25" i="3"/>
  <c r="H25" i="3"/>
  <c r="I25" i="3"/>
  <c r="J25" i="3"/>
  <c r="K25" i="3"/>
  <c r="C36" i="3"/>
  <c r="D36" i="3"/>
  <c r="E36" i="3"/>
  <c r="E46" i="3" s="1"/>
  <c r="F36" i="3"/>
  <c r="H36" i="3"/>
  <c r="I36" i="3"/>
  <c r="J36" i="3"/>
  <c r="K36" i="3"/>
  <c r="F39" i="3"/>
  <c r="F45" i="3" s="1"/>
  <c r="H39" i="3"/>
  <c r="H45" i="3" s="1"/>
  <c r="I39" i="3"/>
  <c r="I45" i="3" s="1"/>
  <c r="J45" i="3"/>
  <c r="K45" i="3"/>
  <c r="H52" i="3"/>
  <c r="H53" i="3" s="1"/>
  <c r="F53" i="3"/>
  <c r="I53" i="3"/>
  <c r="J53" i="3"/>
  <c r="K53" i="3"/>
  <c r="F15" i="3" l="1"/>
  <c r="F26" i="3" s="1"/>
  <c r="K46" i="3"/>
  <c r="K55" i="3" s="1"/>
  <c r="J26" i="3"/>
  <c r="H46" i="3"/>
  <c r="H55" i="3" s="1"/>
  <c r="J46" i="3"/>
  <c r="J55" i="3" s="1"/>
  <c r="I26" i="3"/>
  <c r="K26" i="3"/>
  <c r="H26" i="3"/>
  <c r="I46" i="3"/>
  <c r="I55" i="3" s="1"/>
  <c r="F46" i="3"/>
  <c r="F55" i="3" s="1"/>
  <c r="U53" i="4" l="1"/>
  <c r="T53" i="4"/>
  <c r="P49" i="4"/>
  <c r="P53" i="4" s="1"/>
  <c r="U47" i="4"/>
  <c r="T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U44" i="4"/>
  <c r="U43" i="4"/>
  <c r="S43" i="4"/>
  <c r="S47" i="4" s="1"/>
  <c r="U37" i="4"/>
  <c r="T37" i="4"/>
  <c r="S37" i="4"/>
  <c r="S49" i="4" s="1"/>
  <c r="S53" i="4" s="1"/>
  <c r="Q37" i="4"/>
  <c r="M37" i="4"/>
  <c r="L37" i="4"/>
  <c r="L49" i="4" s="1"/>
  <c r="L53" i="4" s="1"/>
  <c r="K37" i="4"/>
  <c r="K49" i="4" s="1"/>
  <c r="K53" i="4" s="1"/>
  <c r="J37" i="4"/>
  <c r="J49" i="4" s="1"/>
  <c r="J53" i="4" s="1"/>
  <c r="I37" i="4"/>
  <c r="I49" i="4" s="1"/>
  <c r="I53" i="4" s="1"/>
  <c r="H37" i="4"/>
  <c r="H49" i="4" s="1"/>
  <c r="H53" i="4" s="1"/>
  <c r="G37" i="4"/>
  <c r="F37" i="4"/>
  <c r="E37" i="4"/>
  <c r="D37" i="4"/>
  <c r="D49" i="4" s="1"/>
  <c r="D53" i="4" s="1"/>
  <c r="C37" i="4"/>
  <c r="C49" i="4" s="1"/>
  <c r="C53" i="4" s="1"/>
  <c r="B37" i="4"/>
  <c r="B49" i="4" s="1"/>
  <c r="B53" i="4" s="1"/>
  <c r="R27" i="4"/>
  <c r="R37" i="4" s="1"/>
  <c r="R49" i="4" s="1"/>
  <c r="R53" i="4" s="1"/>
  <c r="U24" i="4"/>
  <c r="P24" i="4"/>
  <c r="O24" i="4"/>
  <c r="O49" i="4" s="1"/>
  <c r="O53" i="4" s="1"/>
  <c r="N24" i="4"/>
  <c r="N49" i="4" s="1"/>
  <c r="N53" i="4" s="1"/>
  <c r="M24" i="4"/>
  <c r="M49" i="4" s="1"/>
  <c r="M53" i="4" s="1"/>
  <c r="L24" i="4"/>
  <c r="K24" i="4"/>
  <c r="J24" i="4"/>
  <c r="I24" i="4"/>
  <c r="H24" i="4"/>
  <c r="G24" i="4"/>
  <c r="G49" i="4" s="1"/>
  <c r="G53" i="4" s="1"/>
  <c r="F24" i="4"/>
  <c r="F49" i="4" s="1"/>
  <c r="F53" i="4" s="1"/>
  <c r="E24" i="4"/>
  <c r="E49" i="4" s="1"/>
  <c r="E53" i="4" s="1"/>
  <c r="D24" i="4"/>
  <c r="C24" i="4"/>
  <c r="B24" i="4"/>
  <c r="U18" i="4"/>
  <c r="T18" i="4"/>
  <c r="T24" i="4" s="1"/>
  <c r="S18" i="4"/>
  <c r="S24" i="4" s="1"/>
  <c r="R18" i="4"/>
  <c r="R24" i="4" s="1"/>
  <c r="S13" i="4"/>
  <c r="Q13" i="4"/>
  <c r="U10" i="4"/>
  <c r="S10" i="4"/>
  <c r="R10" i="4"/>
  <c r="Q7" i="4"/>
  <c r="Q10" i="4" s="1"/>
  <c r="Q18" i="4" s="1"/>
  <c r="Q24" i="4" s="1"/>
  <c r="Q49" i="4" s="1"/>
  <c r="Q5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Nurul-huda Binti Chik</author>
  </authors>
  <commentList>
    <comment ref="R23" authorId="0" shapeId="0" xr:uid="{522FFBD1-5883-4B93-A7E3-3CC6192A91B3}">
      <text>
        <r>
          <rPr>
            <sz val="11"/>
            <color theme="1"/>
            <rFont val="Aptos Narrow"/>
            <family val="2"/>
            <scheme val="minor"/>
          </rPr>
          <t>Nurul-huda Binti Chik:
ARC = 34.5%</t>
        </r>
      </text>
    </comment>
  </commentList>
</comments>
</file>

<file path=xl/sharedStrings.xml><?xml version="1.0" encoding="utf-8"?>
<sst xmlns="http://schemas.openxmlformats.org/spreadsheetml/2006/main" count="474" uniqueCount="232">
  <si>
    <t>Digi.com Berhad</t>
  </si>
  <si>
    <t>CelcomDigi</t>
  </si>
  <si>
    <t>Income Statement (RM'm)</t>
  </si>
  <si>
    <t>1Q2019</t>
  </si>
  <si>
    <t>2Q2019</t>
  </si>
  <si>
    <t>3Q2019</t>
  </si>
  <si>
    <t>4Q2019</t>
  </si>
  <si>
    <t>1Q2020</t>
  </si>
  <si>
    <t>2Q2020</t>
  </si>
  <si>
    <t>3Q2020</t>
  </si>
  <si>
    <t>4Q2020</t>
  </si>
  <si>
    <t>1Q2021</t>
  </si>
  <si>
    <t>2Q2021</t>
  </si>
  <si>
    <t>3Q2021</t>
  </si>
  <si>
    <t>4Q2021</t>
  </si>
  <si>
    <t>1Q2022</t>
  </si>
  <si>
    <t>2Q2022</t>
  </si>
  <si>
    <t>3Q2022</t>
  </si>
  <si>
    <t>4Q2022</t>
  </si>
  <si>
    <t>FY2021</t>
  </si>
  <si>
    <t>FY2022</t>
  </si>
  <si>
    <t>1Q2023</t>
  </si>
  <si>
    <t>2Q2023</t>
  </si>
  <si>
    <t>3Q2023</t>
  </si>
  <si>
    <t>4Q2023</t>
  </si>
  <si>
    <t>FY2023</t>
  </si>
  <si>
    <t>1Q2024</t>
  </si>
  <si>
    <t>2Q2024</t>
  </si>
  <si>
    <t>Q-Q %</t>
  </si>
  <si>
    <t>Y-Y %</t>
  </si>
  <si>
    <t>Postpaid</t>
  </si>
  <si>
    <t>Prepaid</t>
  </si>
  <si>
    <t>Wholesale &amp; Others</t>
  </si>
  <si>
    <t> </t>
  </si>
  <si>
    <t xml:space="preserve">Home Fibre </t>
  </si>
  <si>
    <t>Service revenue</t>
  </si>
  <si>
    <t>Devices and other revenue</t>
  </si>
  <si>
    <t>Total revenue</t>
  </si>
  <si>
    <t>Cost of goods and services (COGS)</t>
  </si>
  <si>
    <t>Cost of materials</t>
  </si>
  <si>
    <t>Traffic charges</t>
  </si>
  <si>
    <t>Gross profit</t>
  </si>
  <si>
    <t>GP margin</t>
  </si>
  <si>
    <t>pp</t>
  </si>
  <si>
    <t>Operating expenditures (OPEX)</t>
  </si>
  <si>
    <t xml:space="preserve">Sales &amp; marketing </t>
  </si>
  <si>
    <t xml:space="preserve">Staff costs </t>
  </si>
  <si>
    <t xml:space="preserve">Operations &amp; maintenance </t>
  </si>
  <si>
    <t xml:space="preserve">USP fund and license fees </t>
  </si>
  <si>
    <t>Other expenses (incl. other incomes)</t>
  </si>
  <si>
    <t>Credit loss allowance</t>
  </si>
  <si>
    <t>EBITDA</t>
  </si>
  <si>
    <t>EBITDA margin</t>
  </si>
  <si>
    <t>Underlying EBITDA excl. cost one-offs</t>
  </si>
  <si>
    <t>intentionally left blank</t>
  </si>
  <si>
    <t>Normalised EBITDA margin</t>
  </si>
  <si>
    <t>Depreciation, amortisation and impairment</t>
  </si>
  <si>
    <t xml:space="preserve">Other items </t>
  </si>
  <si>
    <t>Profits before interests and tax (PBIT)</t>
  </si>
  <si>
    <t>Operating model transition cost</t>
  </si>
  <si>
    <t xml:space="preserve">                      -  </t>
  </si>
  <si>
    <t xml:space="preserve">Net finance costs </t>
  </si>
  <si>
    <t>Share of JV/Associates</t>
  </si>
  <si>
    <t>Profit before tax (PBT)</t>
  </si>
  <si>
    <t>Taxation + Zakat</t>
  </si>
  <si>
    <t>Profit after tax (PAT)</t>
  </si>
  <si>
    <t>PAT margin</t>
  </si>
  <si>
    <t>Underlying profit after tax (PAT)</t>
  </si>
  <si>
    <t>Normalised PAT margin</t>
  </si>
  <si>
    <t xml:space="preserve">Capex </t>
  </si>
  <si>
    <t xml:space="preserve">Capex / Revenue % </t>
  </si>
  <si>
    <t xml:space="preserve">Operations cash flow </t>
  </si>
  <si>
    <t>Key Financial Ratios</t>
  </si>
  <si>
    <t>Earnings per share (sen)</t>
  </si>
  <si>
    <t xml:space="preserve">Dividend per share (sen) </t>
  </si>
  <si>
    <t>n/a</t>
  </si>
  <si>
    <t>Operations cash flow margin (%)</t>
  </si>
  <si>
    <t xml:space="preserve">Net debt to EBITDA (times) </t>
  </si>
  <si>
    <t>For meaningful analysis of the underlying business performance, 1Q2022 onwards were adjusted as comparatives where:</t>
  </si>
  <si>
    <t xml:space="preserve">Merger is assumed effective since 1 Jan 2022; and </t>
  </si>
  <si>
    <t>Exclude merger-related costs and accounting adjustments to harmonise accounting policies and estimates</t>
  </si>
  <si>
    <t>Reclassified Enterprise revenue to other service revenue</t>
  </si>
  <si>
    <t>Other Information (pre-merger)</t>
  </si>
  <si>
    <t xml:space="preserve">Prepaid </t>
  </si>
  <si>
    <t>Digital revenue</t>
  </si>
  <si>
    <t>Celcom</t>
  </si>
  <si>
    <t>Operational Statistics</t>
  </si>
  <si>
    <t>4Q20223</t>
  </si>
  <si>
    <t>1Q20224</t>
  </si>
  <si>
    <t>2Q20224</t>
  </si>
  <si>
    <t>Q-Q</t>
  </si>
  <si>
    <t>Y-Y</t>
  </si>
  <si>
    <t>Postpaid Mobile ('000)</t>
  </si>
  <si>
    <t>Prepaid ('000)</t>
  </si>
  <si>
    <t>Fibre ('000)</t>
  </si>
  <si>
    <t>Total subscribers ('000)</t>
  </si>
  <si>
    <t xml:space="preserve">Net Adds </t>
  </si>
  <si>
    <t>Home &amp; Fibre ('000)</t>
  </si>
  <si>
    <t>Postpaid Mobile ARPU (RM)</t>
  </si>
  <si>
    <t>Prepaid ARPU (RM)</t>
  </si>
  <si>
    <t>Blended Mobile ARPU (RM)</t>
  </si>
  <si>
    <t>Fibre (RM)</t>
  </si>
  <si>
    <t>Blended ARPU (RM)</t>
  </si>
  <si>
    <t xml:space="preserve">Internet Drivers </t>
  </si>
  <si>
    <t>Smartphone penetration rate (%)</t>
  </si>
  <si>
    <t xml:space="preserve">Monthly average data per user (GB) </t>
  </si>
  <si>
    <t>Digi / Celcom - Population Coverage (%)</t>
  </si>
  <si>
    <t xml:space="preserve">4G (LTE) </t>
  </si>
  <si>
    <t>4G Plus (LTE-A)</t>
  </si>
  <si>
    <t>Balance Sheet (RM'm)</t>
  </si>
  <si>
    <t>FY2024</t>
  </si>
  <si>
    <t>Period ended</t>
  </si>
  <si>
    <t>31 Jun 2022</t>
  </si>
  <si>
    <t>31 Jun 2023</t>
  </si>
  <si>
    <t>Non-current assets</t>
  </si>
  <si>
    <t>Property, plant and equipment</t>
  </si>
  <si>
    <t>Intangible assets</t>
  </si>
  <si>
    <t>Right-of-use assets</t>
  </si>
  <si>
    <t>Investment in an associate</t>
  </si>
  <si>
    <t>Other investments</t>
  </si>
  <si>
    <t>Trade and other receivables</t>
  </si>
  <si>
    <t>Contract costs</t>
  </si>
  <si>
    <t>Contract assets</t>
  </si>
  <si>
    <t>Other asset</t>
  </si>
  <si>
    <t>Derivative financial instruments</t>
  </si>
  <si>
    <t>Deferred tax assets</t>
  </si>
  <si>
    <t>Current assets</t>
  </si>
  <si>
    <t>Inventories</t>
  </si>
  <si>
    <t>Tax recoverable</t>
  </si>
  <si>
    <t>Cash and short-term deposits</t>
  </si>
  <si>
    <t>TOTAL ASSETS</t>
  </si>
  <si>
    <t>Non-current liabilities</t>
  </si>
  <si>
    <t>Trade and other payables</t>
  </si>
  <si>
    <t>Loans and borrowings</t>
  </si>
  <si>
    <t>Deferred tax liabilities</t>
  </si>
  <si>
    <t>Contract liabilities</t>
  </si>
  <si>
    <t>Other liabilities</t>
  </si>
  <si>
    <t>Current liabilities</t>
  </si>
  <si>
    <t>-</t>
  </si>
  <si>
    <t>Tax payable</t>
  </si>
  <si>
    <t>Total liabilities</t>
  </si>
  <si>
    <t>Equity</t>
  </si>
  <si>
    <t>Share capital</t>
  </si>
  <si>
    <t>Share premium</t>
  </si>
  <si>
    <t>Share based payment reserve</t>
  </si>
  <si>
    <t>Accumulated losses</t>
  </si>
  <si>
    <t>Total equity - attributable to owners of the parent</t>
  </si>
  <si>
    <t xml:space="preserve">Non-controlling interests (“NCI”) </t>
  </si>
  <si>
    <t>TOTAL EQUITY AND LIABILITIES</t>
  </si>
  <si>
    <t>Note: There will be some rounding differences</t>
  </si>
  <si>
    <t>Condensed Cumulative Consolidated Statement of Cash Flows (in RM'm)</t>
  </si>
  <si>
    <t>FY2019</t>
  </si>
  <si>
    <t>FY2020</t>
  </si>
  <si>
    <t>Period ended (YTD)</t>
  </si>
  <si>
    <t>31 MAR 2020</t>
  </si>
  <si>
    <t>30 JUN 2020</t>
  </si>
  <si>
    <t>31 MAR 2021</t>
  </si>
  <si>
    <t>30 JUN 2021</t>
  </si>
  <si>
    <t>31 SEP  2021</t>
  </si>
  <si>
    <t>Cash flows from operating activities</t>
  </si>
  <si>
    <t>Profit before tax</t>
  </si>
  <si>
    <t>Adjustments for:</t>
  </si>
  <si>
    <t>Non-cash items</t>
  </si>
  <si>
    <t>Finance costs</t>
  </si>
  <si>
    <t>Interest income</t>
  </si>
  <si>
    <t>Operating cash flow before working capital changes</t>
  </si>
  <si>
    <t>Changes in working capital:</t>
  </si>
  <si>
    <t>Net change in current assets</t>
  </si>
  <si>
    <t>Net change in contract assets</t>
  </si>
  <si>
    <t xml:space="preserve"> </t>
  </si>
  <si>
    <t>Net change in contract costs</t>
  </si>
  <si>
    <t>Net change in current liabilities</t>
  </si>
  <si>
    <t>Net change in contract liabilities</t>
  </si>
  <si>
    <t>Cash generated from operations</t>
  </si>
  <si>
    <t>Advanced payment for bandwidth</t>
  </si>
  <si>
    <t xml:space="preserve">                         -  </t>
  </si>
  <si>
    <t>Government grant received</t>
  </si>
  <si>
    <t>Payments for provisions</t>
  </si>
  <si>
    <t>Taxes paid (net of refund)</t>
  </si>
  <si>
    <t xml:space="preserve">Net cash generated from operating activities </t>
  </si>
  <si>
    <t>Cash flows from investing activities</t>
  </si>
  <si>
    <t>Purchase of property, plant and equipment and intangible assets</t>
  </si>
  <si>
    <t>Interest received</t>
  </si>
  <si>
    <t>Dividend received</t>
  </si>
  <si>
    <t>Prepayment for spectrum assignment</t>
  </si>
  <si>
    <t>Acquisition of a subsidiary, net of cash acquired</t>
  </si>
  <si>
    <t>Additional consideration for acquisition of a subsidiary</t>
  </si>
  <si>
    <t>Placement in deposits maturing more than three (3) months</t>
  </si>
  <si>
    <t>Proceeds from disposal of property, plant and equipment</t>
  </si>
  <si>
    <t>Proceeds from disposal of other investment</t>
  </si>
  <si>
    <t>Net cash used in investing activities</t>
  </si>
  <si>
    <t>Cash flows from financing activities</t>
  </si>
  <si>
    <t>Drawdowns of loans and borrowings</t>
  </si>
  <si>
    <t>Repayments of loans and borrowings</t>
  </si>
  <si>
    <t>Payment of lease liabilities</t>
  </si>
  <si>
    <t>Interest paid</t>
  </si>
  <si>
    <t>Dividends paid</t>
  </si>
  <si>
    <t>Dividends paid to NCI</t>
  </si>
  <si>
    <t>Net cash used in financing activities</t>
  </si>
  <si>
    <t>Net increase in cash and cash equivalents</t>
  </si>
  <si>
    <t>Effect of exchange rate changes on cash and cash equivalents</t>
  </si>
  <si>
    <t>Net increase in restricted cash</t>
  </si>
  <si>
    <t>Cash and cash equivalents at beginning of period</t>
  </si>
  <si>
    <t>Cash and cash equivalents at end of period</t>
  </si>
  <si>
    <t>3Q24</t>
  </si>
  <si>
    <t>3Q2024</t>
  </si>
  <si>
    <t>3Q20224</t>
  </si>
  <si>
    <t>Asset held for sale</t>
  </si>
  <si>
    <t>Q1 2023</t>
  </si>
  <si>
    <t>Q2 2023</t>
  </si>
  <si>
    <t>Q3 2023</t>
  </si>
  <si>
    <t>Q4 2023</t>
  </si>
  <si>
    <t>Q1 2024</t>
  </si>
  <si>
    <t>Q2 2024</t>
  </si>
  <si>
    <t>Q3 2024</t>
  </si>
  <si>
    <t>9MYTD</t>
  </si>
  <si>
    <t>Consumer</t>
  </si>
  <si>
    <t>Total Consumer</t>
  </si>
  <si>
    <t>Other revenue</t>
  </si>
  <si>
    <t>Revenue ex Device</t>
  </si>
  <si>
    <t>Devices revenue</t>
  </si>
  <si>
    <t>Total Revenue</t>
  </si>
  <si>
    <t xml:space="preserve">ICT &amp; Connectivity revenue </t>
  </si>
  <si>
    <t>Home &amp; Fiber</t>
  </si>
  <si>
    <t>Fixed</t>
  </si>
  <si>
    <t>Mobile</t>
  </si>
  <si>
    <t>Total Enterprise</t>
  </si>
  <si>
    <t>Enterprise</t>
  </si>
  <si>
    <t>Total Subscribers</t>
  </si>
  <si>
    <t>ARPU</t>
  </si>
  <si>
    <t>Blended ARPU</t>
  </si>
  <si>
    <t>Subscribers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</si>
</sst>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_(* #,##0.0,,_);_(* \(#,##0.0,,\);_(* &quot;-&quot;??_);_(@_)"/>
    <numFmt numFmtId="169" formatCode="dd\ mmm\ yyyy"/>
    <numFmt numFmtId="170" formatCode="[$-409]d\-mmm\-yy;@"/>
    <numFmt numFmtId="171" formatCode="_(* #,##0.000_);_(* \(#,##0.000\);_(* &quot;-&quot;??_);_(@_)"/>
    <numFmt numFmtId="172" formatCode="_(* #,##0,,_);_(* \(#,##0,,\);_(* &quot;-&quot;??_);_(@_)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Calibri"/>
      <family val="2"/>
    </font>
    <font>
      <i/>
      <sz val="12"/>
      <color rgb="FF0070C0"/>
      <name val="Calibri"/>
      <family val="2"/>
    </font>
    <font>
      <b/>
      <sz val="12"/>
      <color rgb="FF000000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i/>
      <sz val="12"/>
      <name val="Aptos Narrow"/>
      <family val="2"/>
      <scheme val="minor"/>
    </font>
    <font>
      <i/>
      <sz val="12"/>
      <color rgb="FF0070C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Calibri"/>
      <family val="2"/>
    </font>
    <font>
      <b/>
      <i/>
      <sz val="12"/>
      <color rgb="FF000000"/>
      <name val="Calibri"/>
      <family val="2"/>
    </font>
    <font>
      <b/>
      <i/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i/>
      <sz val="12"/>
      <color rgb="FF000000"/>
      <name val="Calibri"/>
      <family val="2"/>
    </font>
    <font>
      <i/>
      <sz val="12"/>
      <color rgb="FF000000"/>
      <name val="Aptos Narrow"/>
      <family val="2"/>
      <scheme val="minor"/>
    </font>
    <font>
      <i/>
      <sz val="12"/>
      <color rgb="FFFF0000"/>
      <name val="Calibri"/>
      <family val="2"/>
    </font>
    <font>
      <sz val="12"/>
      <color rgb="FF0070C0"/>
      <name val="Calibri"/>
      <family val="2"/>
    </font>
    <font>
      <sz val="8"/>
      <color rgb="FF000000"/>
      <name val="Montserrat"/>
    </font>
    <font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rial"/>
      <family val="2"/>
    </font>
    <font>
      <sz val="12"/>
      <color theme="1"/>
      <name val="Montserrat"/>
    </font>
    <font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2"/>
      <color rgb="FF0070C0"/>
      <name val="Calibri"/>
      <family val="2"/>
    </font>
    <font>
      <b/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32" fillId="0" borderId="0"/>
    <xf numFmtId="43" fontId="34" fillId="0" borderId="0" applyFont="0" applyFill="0" applyBorder="0" applyAlignment="0" applyProtection="0"/>
    <xf numFmtId="0" fontId="34" fillId="0" borderId="0"/>
  </cellStyleXfs>
  <cellXfs count="872">
    <xf numFmtId="0" fontId="0" fillId="0" borderId="0" xfId="0"/>
    <xf numFmtId="0" fontId="2" fillId="2" borderId="0" xfId="0" applyFont="1" applyFill="1"/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horizontal="center" vertical="center" wrapText="1"/>
    </xf>
    <xf numFmtId="164" fontId="4" fillId="5" borderId="8" xfId="1" applyNumberFormat="1" applyFont="1" applyFill="1" applyBorder="1" applyAlignment="1">
      <alignment horizontal="center" vertical="center" wrapText="1"/>
    </xf>
    <xf numFmtId="164" fontId="4" fillId="5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4" fontId="4" fillId="5" borderId="9" xfId="1" applyNumberFormat="1" applyFont="1" applyFill="1" applyBorder="1" applyAlignment="1">
      <alignment horizontal="center" vertical="center" wrapText="1"/>
    </xf>
    <xf numFmtId="165" fontId="4" fillId="5" borderId="6" xfId="2" applyNumberFormat="1" applyFont="1" applyFill="1" applyBorder="1" applyAlignment="1">
      <alignment horizontal="center" vertical="center" wrapText="1"/>
    </xf>
    <xf numFmtId="165" fontId="4" fillId="5" borderId="5" xfId="2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left" indent="1"/>
    </xf>
    <xf numFmtId="164" fontId="2" fillId="2" borderId="0" xfId="1" applyNumberFormat="1" applyFont="1" applyFill="1" applyBorder="1"/>
    <xf numFmtId="164" fontId="2" fillId="2" borderId="11" xfId="1" applyNumberFormat="1" applyFont="1" applyFill="1" applyBorder="1"/>
    <xf numFmtId="0" fontId="5" fillId="6" borderId="0" xfId="0" applyFont="1" applyFill="1"/>
    <xf numFmtId="164" fontId="2" fillId="6" borderId="11" xfId="1" applyNumberFormat="1" applyFont="1" applyFill="1" applyBorder="1"/>
    <xf numFmtId="164" fontId="5" fillId="6" borderId="4" xfId="0" applyNumberFormat="1" applyFont="1" applyFill="1" applyBorder="1"/>
    <xf numFmtId="0" fontId="2" fillId="2" borderId="0" xfId="0" applyFont="1" applyFill="1" applyAlignment="1">
      <alignment horizontal="left" indent="1"/>
    </xf>
    <xf numFmtId="164" fontId="3" fillId="2" borderId="12" xfId="1" applyNumberFormat="1" applyFont="1" applyFill="1" applyBorder="1"/>
    <xf numFmtId="164" fontId="2" fillId="2" borderId="13" xfId="1" applyNumberFormat="1" applyFont="1" applyFill="1" applyBorder="1"/>
    <xf numFmtId="164" fontId="5" fillId="6" borderId="13" xfId="1" applyNumberFormat="1" applyFont="1" applyFill="1" applyBorder="1"/>
    <xf numFmtId="3" fontId="5" fillId="7" borderId="14" xfId="0" applyNumberFormat="1" applyFont="1" applyFill="1" applyBorder="1"/>
    <xf numFmtId="164" fontId="5" fillId="2" borderId="13" xfId="1" applyNumberFormat="1" applyFont="1" applyFill="1" applyBorder="1"/>
    <xf numFmtId="164" fontId="5" fillId="8" borderId="13" xfId="1" applyNumberFormat="1" applyFont="1" applyFill="1" applyBorder="1"/>
    <xf numFmtId="165" fontId="6" fillId="2" borderId="13" xfId="2" applyNumberFormat="1" applyFont="1" applyFill="1" applyBorder="1"/>
    <xf numFmtId="164" fontId="2" fillId="2" borderId="0" xfId="1" applyNumberFormat="1" applyFont="1" applyFill="1"/>
    <xf numFmtId="0" fontId="2" fillId="6" borderId="10" xfId="0" applyFont="1" applyFill="1" applyBorder="1" applyAlignment="1">
      <alignment horizontal="left" indent="1"/>
    </xf>
    <xf numFmtId="164" fontId="2" fillId="2" borderId="15" xfId="1" applyNumberFormat="1" applyFont="1" applyFill="1" applyBorder="1"/>
    <xf numFmtId="0" fontId="5" fillId="6" borderId="10" xfId="0" applyFont="1" applyFill="1" applyBorder="1"/>
    <xf numFmtId="164" fontId="2" fillId="2" borderId="12" xfId="1" applyNumberFormat="1" applyFont="1" applyFill="1" applyBorder="1"/>
    <xf numFmtId="165" fontId="6" fillId="2" borderId="16" xfId="2" applyNumberFormat="1" applyFont="1" applyFill="1" applyBorder="1"/>
    <xf numFmtId="0" fontId="3" fillId="2" borderId="8" xfId="0" applyFont="1" applyFill="1" applyBorder="1"/>
    <xf numFmtId="164" fontId="3" fillId="2" borderId="17" xfId="1" applyNumberFormat="1" applyFont="1" applyFill="1" applyBorder="1"/>
    <xf numFmtId="164" fontId="3" fillId="2" borderId="18" xfId="1" applyNumberFormat="1" applyFont="1" applyFill="1" applyBorder="1"/>
    <xf numFmtId="3" fontId="7" fillId="6" borderId="17" xfId="0" applyNumberFormat="1" applyFont="1" applyFill="1" applyBorder="1"/>
    <xf numFmtId="164" fontId="3" fillId="6" borderId="18" xfId="1" applyNumberFormat="1" applyFont="1" applyFill="1" applyBorder="1"/>
    <xf numFmtId="3" fontId="7" fillId="6" borderId="8" xfId="0" applyNumberFormat="1" applyFont="1" applyFill="1" applyBorder="1"/>
    <xf numFmtId="0" fontId="3" fillId="2" borderId="0" xfId="0" applyFont="1" applyFill="1"/>
    <xf numFmtId="164" fontId="7" fillId="2" borderId="19" xfId="1" applyNumberFormat="1" applyFont="1" applyFill="1" applyBorder="1"/>
    <xf numFmtId="164" fontId="7" fillId="2" borderId="20" xfId="1" applyNumberFormat="1" applyFont="1" applyFill="1" applyBorder="1"/>
    <xf numFmtId="3" fontId="7" fillId="7" borderId="21" xfId="0" applyNumberFormat="1" applyFont="1" applyFill="1" applyBorder="1"/>
    <xf numFmtId="3" fontId="7" fillId="2" borderId="22" xfId="0" applyNumberFormat="1" applyFont="1" applyFill="1" applyBorder="1"/>
    <xf numFmtId="164" fontId="7" fillId="8" borderId="20" xfId="1" applyNumberFormat="1" applyFont="1" applyFill="1" applyBorder="1"/>
    <xf numFmtId="164" fontId="3" fillId="2" borderId="0" xfId="1" applyNumberFormat="1" applyFont="1" applyFill="1"/>
    <xf numFmtId="164" fontId="2" fillId="2" borderId="0" xfId="0" applyNumberFormat="1" applyFont="1" applyFill="1"/>
    <xf numFmtId="165" fontId="2" fillId="2" borderId="0" xfId="2" applyNumberFormat="1" applyFont="1" applyFill="1"/>
    <xf numFmtId="164" fontId="5" fillId="2" borderId="12" xfId="1" applyNumberFormat="1" applyFont="1" applyFill="1" applyBorder="1"/>
    <xf numFmtId="3" fontId="8" fillId="7" borderId="14" xfId="0" applyNumberFormat="1" applyFont="1" applyFill="1" applyBorder="1"/>
    <xf numFmtId="3" fontId="9" fillId="2" borderId="15" xfId="0" applyNumberFormat="1" applyFont="1" applyFill="1" applyBorder="1"/>
    <xf numFmtId="164" fontId="7" fillId="8" borderId="16" xfId="1" applyNumberFormat="1" applyFont="1" applyFill="1" applyBorder="1"/>
    <xf numFmtId="0" fontId="2" fillId="2" borderId="10" xfId="0" applyFont="1" applyFill="1" applyBorder="1"/>
    <xf numFmtId="164" fontId="2" fillId="6" borderId="0" xfId="1" applyNumberFormat="1" applyFont="1" applyFill="1"/>
    <xf numFmtId="164" fontId="2" fillId="6" borderId="10" xfId="1" applyNumberFormat="1" applyFont="1" applyFill="1" applyBorder="1"/>
    <xf numFmtId="164" fontId="9" fillId="7" borderId="14" xfId="0" applyNumberFormat="1" applyFont="1" applyFill="1" applyBorder="1"/>
    <xf numFmtId="164" fontId="9" fillId="7" borderId="23" xfId="0" applyNumberFormat="1" applyFont="1" applyFill="1" applyBorder="1"/>
    <xf numFmtId="164" fontId="2" fillId="8" borderId="13" xfId="1" applyNumberFormat="1" applyFont="1" applyFill="1" applyBorder="1"/>
    <xf numFmtId="0" fontId="10" fillId="2" borderId="10" xfId="0" applyFont="1" applyFill="1" applyBorder="1" applyAlignment="1">
      <alignment horizontal="left" indent="1"/>
    </xf>
    <xf numFmtId="164" fontId="10" fillId="2" borderId="0" xfId="1" applyNumberFormat="1" applyFont="1" applyFill="1" applyBorder="1"/>
    <xf numFmtId="164" fontId="10" fillId="2" borderId="11" xfId="1" applyNumberFormat="1" applyFont="1" applyFill="1" applyBorder="1"/>
    <xf numFmtId="164" fontId="10" fillId="6" borderId="0" xfId="1" applyNumberFormat="1" applyFont="1" applyFill="1"/>
    <xf numFmtId="164" fontId="10" fillId="6" borderId="11" xfId="1" applyNumberFormat="1" applyFont="1" applyFill="1" applyBorder="1"/>
    <xf numFmtId="164" fontId="10" fillId="6" borderId="10" xfId="1" applyNumberFormat="1" applyFont="1" applyFill="1" applyBorder="1"/>
    <xf numFmtId="0" fontId="10" fillId="2" borderId="0" xfId="0" applyFont="1" applyFill="1" applyAlignment="1">
      <alignment horizontal="left" indent="1"/>
    </xf>
    <xf numFmtId="164" fontId="10" fillId="2" borderId="12" xfId="1" applyNumberFormat="1" applyFont="1" applyFill="1" applyBorder="1"/>
    <xf numFmtId="164" fontId="10" fillId="2" borderId="13" xfId="1" applyNumberFormat="1" applyFont="1" applyFill="1" applyBorder="1"/>
    <xf numFmtId="164" fontId="8" fillId="7" borderId="14" xfId="0" applyNumberFormat="1" applyFont="1" applyFill="1" applyBorder="1"/>
    <xf numFmtId="164" fontId="10" fillId="8" borderId="13" xfId="1" applyNumberFormat="1" applyFont="1" applyFill="1" applyBorder="1"/>
    <xf numFmtId="164" fontId="10" fillId="2" borderId="0" xfId="1" applyNumberFormat="1" applyFont="1" applyFill="1"/>
    <xf numFmtId="164" fontId="8" fillId="7" borderId="24" xfId="0" applyNumberFormat="1" applyFont="1" applyFill="1" applyBorder="1"/>
    <xf numFmtId="3" fontId="7" fillId="6" borderId="25" xfId="0" applyNumberFormat="1" applyFont="1" applyFill="1" applyBorder="1"/>
    <xf numFmtId="164" fontId="3" fillId="6" borderId="26" xfId="1" applyNumberFormat="1" applyFont="1" applyFill="1" applyBorder="1"/>
    <xf numFmtId="3" fontId="7" fillId="6" borderId="27" xfId="0" applyNumberFormat="1" applyFont="1" applyFill="1" applyBorder="1"/>
    <xf numFmtId="164" fontId="7" fillId="0" borderId="28" xfId="1" applyNumberFormat="1" applyFont="1" applyFill="1" applyBorder="1"/>
    <xf numFmtId="164" fontId="7" fillId="0" borderId="29" xfId="1" applyNumberFormat="1" applyFont="1" applyFill="1" applyBorder="1"/>
    <xf numFmtId="164" fontId="7" fillId="2" borderId="29" xfId="1" applyNumberFormat="1" applyFont="1" applyFill="1" applyBorder="1"/>
    <xf numFmtId="165" fontId="11" fillId="2" borderId="10" xfId="2" applyNumberFormat="1" applyFont="1" applyFill="1" applyBorder="1" applyAlignment="1">
      <alignment horizontal="left" vertical="center" wrapText="1" indent="1" readingOrder="1"/>
    </xf>
    <xf numFmtId="165" fontId="11" fillId="2" borderId="0" xfId="2" applyNumberFormat="1" applyFont="1" applyFill="1"/>
    <xf numFmtId="165" fontId="11" fillId="2" borderId="11" xfId="2" applyNumberFormat="1" applyFont="1" applyFill="1" applyBorder="1"/>
    <xf numFmtId="165" fontId="6" fillId="6" borderId="0" xfId="2" applyNumberFormat="1" applyFont="1" applyFill="1" applyBorder="1"/>
    <xf numFmtId="165" fontId="11" fillId="6" borderId="11" xfId="2" applyNumberFormat="1" applyFont="1" applyFill="1" applyBorder="1"/>
    <xf numFmtId="165" fontId="6" fillId="6" borderId="10" xfId="2" applyNumberFormat="1" applyFont="1" applyFill="1" applyBorder="1"/>
    <xf numFmtId="165" fontId="11" fillId="2" borderId="0" xfId="2" applyNumberFormat="1" applyFont="1" applyFill="1" applyBorder="1" applyAlignment="1">
      <alignment horizontal="left" vertical="center" wrapText="1" indent="1" readingOrder="1"/>
    </xf>
    <xf numFmtId="165" fontId="6" fillId="9" borderId="12" xfId="2" applyNumberFormat="1" applyFont="1" applyFill="1" applyBorder="1"/>
    <xf numFmtId="165" fontId="6" fillId="9" borderId="13" xfId="2" applyNumberFormat="1" applyFont="1" applyFill="1" applyBorder="1"/>
    <xf numFmtId="165" fontId="6" fillId="7" borderId="13" xfId="2" applyNumberFormat="1" applyFont="1" applyFill="1" applyBorder="1"/>
    <xf numFmtId="165" fontId="6" fillId="8" borderId="13" xfId="2" applyNumberFormat="1" applyFont="1" applyFill="1" applyBorder="1"/>
    <xf numFmtId="164" fontId="2" fillId="7" borderId="13" xfId="1" applyNumberFormat="1" applyFont="1" applyFill="1" applyBorder="1"/>
    <xf numFmtId="0" fontId="10" fillId="2" borderId="10" xfId="0" applyFont="1" applyFill="1" applyBorder="1" applyAlignment="1">
      <alignment horizontal="left" vertical="center" wrapText="1" indent="1" readingOrder="1"/>
    </xf>
    <xf numFmtId="0" fontId="10" fillId="2" borderId="0" xfId="0" applyFont="1" applyFill="1" applyAlignment="1">
      <alignment horizontal="left" vertical="center" wrapText="1" indent="1" readingOrder="1"/>
    </xf>
    <xf numFmtId="164" fontId="2" fillId="6" borderId="13" xfId="1" applyNumberFormat="1" applyFont="1" applyFill="1" applyBorder="1"/>
    <xf numFmtId="0" fontId="10" fillId="0" borderId="10" xfId="0" applyFont="1" applyBorder="1" applyAlignment="1">
      <alignment horizontal="left" vertical="center" wrapText="1" indent="1" readingOrder="1"/>
    </xf>
    <xf numFmtId="164" fontId="10" fillId="2" borderId="1" xfId="1" applyNumberFormat="1" applyFont="1" applyFill="1" applyBorder="1"/>
    <xf numFmtId="164" fontId="10" fillId="2" borderId="3" xfId="1" applyNumberFormat="1" applyFont="1" applyFill="1" applyBorder="1"/>
    <xf numFmtId="164" fontId="2" fillId="6" borderId="30" xfId="1" applyNumberFormat="1" applyFont="1" applyFill="1" applyBorder="1"/>
    <xf numFmtId="164" fontId="10" fillId="6" borderId="3" xfId="1" applyNumberFormat="1" applyFont="1" applyFill="1" applyBorder="1"/>
    <xf numFmtId="164" fontId="2" fillId="6" borderId="31" xfId="1" applyNumberFormat="1" applyFont="1" applyFill="1" applyBorder="1"/>
    <xf numFmtId="164" fontId="10" fillId="2" borderId="32" xfId="1" applyNumberFormat="1" applyFont="1" applyFill="1" applyBorder="1"/>
    <xf numFmtId="164" fontId="10" fillId="2" borderId="16" xfId="1" applyNumberFormat="1" applyFont="1" applyFill="1" applyBorder="1"/>
    <xf numFmtId="164" fontId="2" fillId="6" borderId="16" xfId="1" applyNumberFormat="1" applyFont="1" applyFill="1" applyBorder="1"/>
    <xf numFmtId="164" fontId="2" fillId="7" borderId="33" xfId="1" applyNumberFormat="1" applyFont="1" applyFill="1" applyBorder="1"/>
    <xf numFmtId="164" fontId="2" fillId="7" borderId="16" xfId="1" applyNumberFormat="1" applyFont="1" applyFill="1" applyBorder="1"/>
    <xf numFmtId="164" fontId="2" fillId="8" borderId="16" xfId="1" applyNumberFormat="1" applyFont="1" applyFill="1" applyBorder="1"/>
    <xf numFmtId="37" fontId="10" fillId="2" borderId="0" xfId="1" applyNumberFormat="1" applyFont="1" applyFill="1"/>
    <xf numFmtId="0" fontId="12" fillId="2" borderId="4" xfId="0" applyFont="1" applyFill="1" applyBorder="1" applyAlignment="1">
      <alignment horizontal="left" vertical="center" wrapText="1" readingOrder="1"/>
    </xf>
    <xf numFmtId="164" fontId="3" fillId="2" borderId="0" xfId="1" applyNumberFormat="1" applyFont="1" applyFill="1" applyBorder="1"/>
    <xf numFmtId="164" fontId="3" fillId="2" borderId="11" xfId="1" applyNumberFormat="1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0" fontId="7" fillId="6" borderId="0" xfId="0" applyFont="1" applyFill="1"/>
    <xf numFmtId="164" fontId="3" fillId="6" borderId="11" xfId="1" applyNumberFormat="1" applyFont="1" applyFill="1" applyBorder="1"/>
    <xf numFmtId="0" fontId="7" fillId="6" borderId="10" xfId="0" applyFont="1" applyFill="1" applyBorder="1"/>
    <xf numFmtId="0" fontId="12" fillId="2" borderId="0" xfId="0" applyFont="1" applyFill="1" applyAlignment="1">
      <alignment horizontal="left" vertical="center" wrapText="1" readingOrder="1"/>
    </xf>
    <xf numFmtId="164" fontId="7" fillId="9" borderId="12" xfId="1" applyNumberFormat="1" applyFont="1" applyFill="1" applyBorder="1"/>
    <xf numFmtId="164" fontId="7" fillId="9" borderId="13" xfId="1" applyNumberFormat="1" applyFont="1" applyFill="1" applyBorder="1"/>
    <xf numFmtId="3" fontId="7" fillId="7" borderId="14" xfId="0" applyNumberFormat="1" applyFont="1" applyFill="1" applyBorder="1"/>
    <xf numFmtId="164" fontId="7" fillId="2" borderId="13" xfId="1" applyNumberFormat="1" applyFont="1" applyFill="1" applyBorder="1"/>
    <xf numFmtId="164" fontId="7" fillId="2" borderId="34" xfId="1" applyNumberFormat="1" applyFont="1" applyFill="1" applyBorder="1"/>
    <xf numFmtId="164" fontId="7" fillId="8" borderId="13" xfId="1" applyNumberFormat="1" applyFont="1" applyFill="1" applyBorder="1"/>
    <xf numFmtId="165" fontId="11" fillId="2" borderId="35" xfId="2" applyNumberFormat="1" applyFont="1" applyFill="1" applyBorder="1" applyAlignment="1">
      <alignment horizontal="left" vertical="center" wrapText="1" indent="1" readingOrder="1"/>
    </xf>
    <xf numFmtId="165" fontId="11" fillId="2" borderId="3" xfId="2" applyNumberFormat="1" applyFont="1" applyFill="1" applyBorder="1"/>
    <xf numFmtId="165" fontId="11" fillId="2" borderId="1" xfId="2" applyNumberFormat="1" applyFont="1" applyFill="1" applyBorder="1"/>
    <xf numFmtId="165" fontId="11" fillId="2" borderId="2" xfId="2" applyNumberFormat="1" applyFont="1" applyFill="1" applyBorder="1"/>
    <xf numFmtId="165" fontId="6" fillId="6" borderId="1" xfId="2" applyNumberFormat="1" applyFont="1" applyFill="1" applyBorder="1"/>
    <xf numFmtId="165" fontId="11" fillId="6" borderId="3" xfId="2" applyNumberFormat="1" applyFont="1" applyFill="1" applyBorder="1"/>
    <xf numFmtId="165" fontId="6" fillId="6" borderId="35" xfId="2" applyNumberFormat="1" applyFont="1" applyFill="1" applyBorder="1"/>
    <xf numFmtId="165" fontId="6" fillId="9" borderId="32" xfId="2" applyNumberFormat="1" applyFont="1" applyFill="1" applyBorder="1"/>
    <xf numFmtId="165" fontId="6" fillId="9" borderId="16" xfId="2" applyNumberFormat="1" applyFont="1" applyFill="1" applyBorder="1"/>
    <xf numFmtId="165" fontId="6" fillId="7" borderId="16" xfId="2" applyNumberFormat="1" applyFont="1" applyFill="1" applyBorder="1"/>
    <xf numFmtId="165" fontId="6" fillId="8" borderId="16" xfId="2" applyNumberFormat="1" applyFont="1" applyFill="1" applyBorder="1"/>
    <xf numFmtId="164" fontId="13" fillId="2" borderId="5" xfId="1" applyNumberFormat="1" applyFont="1" applyFill="1" applyBorder="1"/>
    <xf numFmtId="166" fontId="13" fillId="2" borderId="5" xfId="1" applyNumberFormat="1" applyFont="1" applyFill="1" applyBorder="1"/>
    <xf numFmtId="164" fontId="14" fillId="2" borderId="6" xfId="1" applyNumberFormat="1" applyFont="1" applyFill="1" applyBorder="1"/>
    <xf numFmtId="164" fontId="14" fillId="2" borderId="5" xfId="1" applyNumberFormat="1" applyFont="1" applyFill="1" applyBorder="1"/>
    <xf numFmtId="0" fontId="15" fillId="10" borderId="6" xfId="0" applyFont="1" applyFill="1" applyBorder="1"/>
    <xf numFmtId="0" fontId="15" fillId="10" borderId="5" xfId="0" applyFont="1" applyFill="1" applyBorder="1"/>
    <xf numFmtId="0" fontId="16" fillId="6" borderId="5" xfId="0" applyFont="1" applyFill="1" applyBorder="1"/>
    <xf numFmtId="164" fontId="14" fillId="6" borderId="6" xfId="1" applyNumberFormat="1" applyFont="1" applyFill="1" applyBorder="1"/>
    <xf numFmtId="0" fontId="16" fillId="6" borderId="4" xfId="0" applyFont="1" applyFill="1" applyBorder="1"/>
    <xf numFmtId="164" fontId="3" fillId="7" borderId="23" xfId="1" applyNumberFormat="1" applyFont="1" applyFill="1" applyBorder="1"/>
    <xf numFmtId="164" fontId="15" fillId="2" borderId="34" xfId="1" applyNumberFormat="1" applyFont="1" applyFill="1" applyBorder="1"/>
    <xf numFmtId="164" fontId="15" fillId="2" borderId="13" xfId="1" applyNumberFormat="1" applyFont="1" applyFill="1" applyBorder="1"/>
    <xf numFmtId="3" fontId="16" fillId="7" borderId="14" xfId="0" applyNumberFormat="1" applyFont="1" applyFill="1" applyBorder="1"/>
    <xf numFmtId="164" fontId="15" fillId="8" borderId="13" xfId="1" applyNumberFormat="1" applyFont="1" applyFill="1" applyBorder="1"/>
    <xf numFmtId="43" fontId="17" fillId="2" borderId="0" xfId="1" applyFont="1" applyFill="1"/>
    <xf numFmtId="165" fontId="11" fillId="2" borderId="0" xfId="2" applyNumberFormat="1" applyFont="1" applyFill="1" applyBorder="1"/>
    <xf numFmtId="165" fontId="6" fillId="10" borderId="11" xfId="2" applyNumberFormat="1" applyFont="1" applyFill="1" applyBorder="1"/>
    <xf numFmtId="165" fontId="6" fillId="10" borderId="0" xfId="2" applyNumberFormat="1" applyFont="1" applyFill="1"/>
    <xf numFmtId="165" fontId="6" fillId="6" borderId="0" xfId="2" applyNumberFormat="1" applyFont="1" applyFill="1"/>
    <xf numFmtId="165" fontId="11" fillId="7" borderId="13" xfId="2" applyNumberFormat="1" applyFont="1" applyFill="1" applyBorder="1"/>
    <xf numFmtId="165" fontId="6" fillId="2" borderId="15" xfId="2" applyNumberFormat="1" applyFont="1" applyFill="1" applyBorder="1"/>
    <xf numFmtId="0" fontId="18" fillId="2" borderId="10" xfId="0" applyFont="1" applyFill="1" applyBorder="1" applyAlignment="1">
      <alignment horizontal="left" vertical="center" wrapText="1" readingOrder="1"/>
    </xf>
    <xf numFmtId="0" fontId="18" fillId="2" borderId="0" xfId="0" applyFont="1" applyFill="1" applyAlignment="1">
      <alignment horizontal="left" vertical="center" wrapText="1" readingOrder="1"/>
    </xf>
    <xf numFmtId="164" fontId="5" fillId="2" borderId="10" xfId="1" applyNumberFormat="1" applyFont="1" applyFill="1" applyBorder="1"/>
    <xf numFmtId="164" fontId="19" fillId="2" borderId="13" xfId="1" applyNumberFormat="1" applyFont="1" applyFill="1" applyBorder="1"/>
    <xf numFmtId="0" fontId="12" fillId="2" borderId="8" xfId="0" applyFont="1" applyFill="1" applyBorder="1" applyAlignment="1">
      <alignment horizontal="left" vertical="center" wrapText="1" readingOrder="1"/>
    </xf>
    <xf numFmtId="0" fontId="7" fillId="6" borderId="17" xfId="0" applyFont="1" applyFill="1" applyBorder="1"/>
    <xf numFmtId="0" fontId="7" fillId="6" borderId="8" xfId="0" applyFont="1" applyFill="1" applyBorder="1"/>
    <xf numFmtId="164" fontId="7" fillId="9" borderId="19" xfId="1" applyNumberFormat="1" applyFont="1" applyFill="1" applyBorder="1"/>
    <xf numFmtId="164" fontId="7" fillId="9" borderId="20" xfId="1" applyNumberFormat="1" applyFont="1" applyFill="1" applyBorder="1"/>
    <xf numFmtId="0" fontId="7" fillId="7" borderId="14" xfId="0" applyFont="1" applyFill="1" applyBorder="1"/>
    <xf numFmtId="164" fontId="7" fillId="2" borderId="15" xfId="1" applyNumberFormat="1" applyFont="1" applyFill="1" applyBorder="1"/>
    <xf numFmtId="164" fontId="5" fillId="7" borderId="14" xfId="0" applyNumberFormat="1" applyFont="1" applyFill="1" applyBorder="1"/>
    <xf numFmtId="0" fontId="13" fillId="2" borderId="10" xfId="0" applyFont="1" applyFill="1" applyBorder="1"/>
    <xf numFmtId="0" fontId="13" fillId="2" borderId="0" xfId="0" applyFont="1" applyFill="1"/>
    <xf numFmtId="164" fontId="5" fillId="7" borderId="13" xfId="0" applyNumberFormat="1" applyFont="1" applyFill="1" applyBorder="1"/>
    <xf numFmtId="165" fontId="6" fillId="2" borderId="20" xfId="2" applyNumberFormat="1" applyFont="1" applyFill="1" applyBorder="1"/>
    <xf numFmtId="0" fontId="3" fillId="2" borderId="4" xfId="0" applyFont="1" applyFill="1" applyBorder="1"/>
    <xf numFmtId="0" fontId="7" fillId="6" borderId="5" xfId="0" applyFont="1" applyFill="1" applyBorder="1"/>
    <xf numFmtId="164" fontId="3" fillId="6" borderId="6" xfId="1" applyNumberFormat="1" applyFont="1" applyFill="1" applyBorder="1"/>
    <xf numFmtId="0" fontId="7" fillId="6" borderId="4" xfId="0" applyFont="1" applyFill="1" applyBorder="1"/>
    <xf numFmtId="164" fontId="7" fillId="9" borderId="36" xfId="1" applyNumberFormat="1" applyFont="1" applyFill="1" applyBorder="1"/>
    <xf numFmtId="164" fontId="7" fillId="9" borderId="34" xfId="1" applyNumberFormat="1" applyFont="1" applyFill="1" applyBorder="1"/>
    <xf numFmtId="164" fontId="7" fillId="0" borderId="34" xfId="1" applyNumberFormat="1" applyFont="1" applyFill="1" applyBorder="1"/>
    <xf numFmtId="164" fontId="7" fillId="7" borderId="23" xfId="0" applyNumberFormat="1" applyFont="1" applyFill="1" applyBorder="1"/>
    <xf numFmtId="165" fontId="20" fillId="6" borderId="0" xfId="2" applyNumberFormat="1" applyFont="1" applyFill="1" applyBorder="1"/>
    <xf numFmtId="165" fontId="20" fillId="6" borderId="10" xfId="2" applyNumberFormat="1" applyFont="1" applyFill="1" applyBorder="1"/>
    <xf numFmtId="165" fontId="6" fillId="7" borderId="2" xfId="2" applyNumberFormat="1" applyFont="1" applyFill="1" applyBorder="1"/>
    <xf numFmtId="0" fontId="16" fillId="6" borderId="6" xfId="0" applyFont="1" applyFill="1" applyBorder="1"/>
    <xf numFmtId="164" fontId="15" fillId="2" borderId="36" xfId="1" applyNumberFormat="1" applyFont="1" applyFill="1" applyBorder="1" applyAlignment="1">
      <alignment vertical="center"/>
    </xf>
    <xf numFmtId="164" fontId="15" fillId="2" borderId="34" xfId="1" applyNumberFormat="1" applyFont="1" applyFill="1" applyBorder="1" applyAlignment="1">
      <alignment vertical="center"/>
    </xf>
    <xf numFmtId="164" fontId="14" fillId="7" borderId="23" xfId="1" applyNumberFormat="1" applyFont="1" applyFill="1" applyBorder="1"/>
    <xf numFmtId="164" fontId="16" fillId="0" borderId="34" xfId="1" applyNumberFormat="1" applyFont="1" applyFill="1" applyBorder="1"/>
    <xf numFmtId="164" fontId="16" fillId="8" borderId="34" xfId="1" applyNumberFormat="1" applyFont="1" applyFill="1" applyBorder="1"/>
    <xf numFmtId="165" fontId="6" fillId="2" borderId="34" xfId="2" applyNumberFormat="1" applyFont="1" applyFill="1" applyBorder="1"/>
    <xf numFmtId="165" fontId="17" fillId="2" borderId="0" xfId="2" applyNumberFormat="1" applyFont="1" applyFill="1"/>
    <xf numFmtId="165" fontId="6" fillId="10" borderId="3" xfId="2" applyNumberFormat="1" applyFont="1" applyFill="1" applyBorder="1"/>
    <xf numFmtId="165" fontId="6" fillId="10" borderId="1" xfId="2" applyNumberFormat="1" applyFont="1" applyFill="1" applyBorder="1"/>
    <xf numFmtId="165" fontId="6" fillId="6" borderId="3" xfId="2" applyNumberFormat="1" applyFont="1" applyFill="1" applyBorder="1"/>
    <xf numFmtId="164" fontId="15" fillId="2" borderId="32" xfId="1" applyNumberFormat="1" applyFont="1" applyFill="1" applyBorder="1" applyAlignment="1">
      <alignment vertical="center"/>
    </xf>
    <xf numFmtId="164" fontId="15" fillId="2" borderId="16" xfId="1" applyNumberFormat="1" applyFont="1" applyFill="1" applyBorder="1" applyAlignment="1">
      <alignment vertical="center"/>
    </xf>
    <xf numFmtId="165" fontId="8" fillId="2" borderId="16" xfId="2" applyNumberFormat="1" applyFont="1" applyFill="1" applyBorder="1" applyAlignment="1">
      <alignment vertical="center"/>
    </xf>
    <xf numFmtId="165" fontId="11" fillId="7" borderId="14" xfId="2" applyNumberFormat="1" applyFont="1" applyFill="1" applyBorder="1"/>
    <xf numFmtId="0" fontId="21" fillId="2" borderId="10" xfId="0" applyFont="1" applyFill="1" applyBorder="1" applyAlignment="1">
      <alignment horizontal="left" vertical="center" wrapText="1" indent="1" readingOrder="1"/>
    </xf>
    <xf numFmtId="0" fontId="21" fillId="2" borderId="0" xfId="0" applyFont="1" applyFill="1" applyAlignment="1">
      <alignment horizontal="left" vertical="center" wrapText="1" indent="1" readingOrder="1"/>
    </xf>
    <xf numFmtId="0" fontId="21" fillId="2" borderId="11" xfId="0" applyFont="1" applyFill="1" applyBorder="1" applyAlignment="1">
      <alignment horizontal="left" vertical="center" wrapText="1" indent="1" readingOrder="1"/>
    </xf>
    <xf numFmtId="164" fontId="13" fillId="2" borderId="0" xfId="2" applyNumberFormat="1" applyFont="1" applyFill="1" applyBorder="1"/>
    <xf numFmtId="164" fontId="13" fillId="2" borderId="11" xfId="2" applyNumberFormat="1" applyFont="1" applyFill="1" applyBorder="1"/>
    <xf numFmtId="0" fontId="20" fillId="6" borderId="0" xfId="0" applyFont="1" applyFill="1"/>
    <xf numFmtId="164" fontId="13" fillId="6" borderId="11" xfId="2" applyNumberFormat="1" applyFont="1" applyFill="1" applyBorder="1"/>
    <xf numFmtId="0" fontId="20" fillId="6" borderId="10" xfId="0" applyFont="1" applyFill="1" applyBorder="1"/>
    <xf numFmtId="164" fontId="22" fillId="9" borderId="12" xfId="1" applyNumberFormat="1" applyFont="1" applyFill="1" applyBorder="1"/>
    <xf numFmtId="164" fontId="13" fillId="7" borderId="23" xfId="2" applyNumberFormat="1" applyFont="1" applyFill="1" applyBorder="1"/>
    <xf numFmtId="164" fontId="22" fillId="2" borderId="6" xfId="1" applyNumberFormat="1" applyFont="1" applyFill="1" applyBorder="1"/>
    <xf numFmtId="164" fontId="22" fillId="11" borderId="36" xfId="1" applyNumberFormat="1" applyFont="1" applyFill="1" applyBorder="1"/>
    <xf numFmtId="164" fontId="13" fillId="2" borderId="0" xfId="2" applyNumberFormat="1" applyFont="1" applyFill="1"/>
    <xf numFmtId="0" fontId="18" fillId="2" borderId="10" xfId="0" applyFont="1" applyFill="1" applyBorder="1" applyAlignment="1">
      <alignment horizontal="left" vertical="center" wrapText="1" indent="1" readingOrder="1"/>
    </xf>
    <xf numFmtId="0" fontId="18" fillId="2" borderId="0" xfId="0" applyFont="1" applyFill="1" applyAlignment="1">
      <alignment horizontal="left" vertical="center" wrapText="1" indent="1" readingOrder="1"/>
    </xf>
    <xf numFmtId="164" fontId="5" fillId="9" borderId="12" xfId="1" applyNumberFormat="1" applyFont="1" applyFill="1" applyBorder="1"/>
    <xf numFmtId="164" fontId="5" fillId="9" borderId="13" xfId="1" applyNumberFormat="1" applyFont="1" applyFill="1" applyBorder="1"/>
    <xf numFmtId="164" fontId="2" fillId="7" borderId="14" xfId="1" applyNumberFormat="1" applyFont="1" applyFill="1" applyBorder="1"/>
    <xf numFmtId="164" fontId="5" fillId="2" borderId="15" xfId="1" applyNumberFormat="1" applyFont="1" applyFill="1" applyBorder="1"/>
    <xf numFmtId="164" fontId="5" fillId="2" borderId="11" xfId="1" applyNumberFormat="1" applyFont="1" applyFill="1" applyBorder="1"/>
    <xf numFmtId="165" fontId="6" fillId="2" borderId="11" xfId="2" applyNumberFormat="1" applyFont="1" applyFill="1" applyBorder="1"/>
    <xf numFmtId="165" fontId="6" fillId="7" borderId="14" xfId="2" applyNumberFormat="1" applyFont="1" applyFill="1" applyBorder="1"/>
    <xf numFmtId="0" fontId="18" fillId="2" borderId="35" xfId="0" applyFont="1" applyFill="1" applyBorder="1" applyAlignment="1">
      <alignment horizontal="left" vertical="center" wrapText="1" indent="1" readingOrder="1"/>
    </xf>
    <xf numFmtId="164" fontId="2" fillId="2" borderId="37" xfId="1" applyNumberFormat="1" applyFont="1" applyFill="1" applyBorder="1"/>
    <xf numFmtId="164" fontId="2" fillId="2" borderId="38" xfId="1" applyNumberFormat="1" applyFont="1" applyFill="1" applyBorder="1"/>
    <xf numFmtId="0" fontId="5" fillId="6" borderId="39" xfId="0" applyFont="1" applyFill="1" applyBorder="1"/>
    <xf numFmtId="164" fontId="2" fillId="6" borderId="40" xfId="1" applyNumberFormat="1" applyFont="1" applyFill="1" applyBorder="1"/>
    <xf numFmtId="0" fontId="5" fillId="6" borderId="41" xfId="0" applyFont="1" applyFill="1" applyBorder="1"/>
    <xf numFmtId="164" fontId="9" fillId="9" borderId="42" xfId="1" applyNumberFormat="1" applyFont="1" applyFill="1" applyBorder="1"/>
    <xf numFmtId="164" fontId="9" fillId="9" borderId="43" xfId="1" applyNumberFormat="1" applyFont="1" applyFill="1" applyBorder="1"/>
    <xf numFmtId="164" fontId="5" fillId="7" borderId="43" xfId="0" applyNumberFormat="1" applyFont="1" applyFill="1" applyBorder="1"/>
    <xf numFmtId="164" fontId="9" fillId="2" borderId="43" xfId="1" applyNumberFormat="1" applyFont="1" applyFill="1" applyBorder="1"/>
    <xf numFmtId="164" fontId="8" fillId="2" borderId="44" xfId="1" applyNumberFormat="1" applyFont="1" applyFill="1" applyBorder="1"/>
    <xf numFmtId="164" fontId="8" fillId="2" borderId="38" xfId="1" applyNumberFormat="1" applyFont="1" applyFill="1" applyBorder="1"/>
    <xf numFmtId="164" fontId="9" fillId="8" borderId="45" xfId="1" applyNumberFormat="1" applyFont="1" applyFill="1" applyBorder="1"/>
    <xf numFmtId="165" fontId="6" fillId="2" borderId="45" xfId="2" applyNumberFormat="1" applyFont="1" applyFill="1" applyBorder="1"/>
    <xf numFmtId="165" fontId="2" fillId="2" borderId="0" xfId="2" applyNumberFormat="1" applyFont="1" applyFill="1" applyBorder="1"/>
    <xf numFmtId="165" fontId="2" fillId="0" borderId="0" xfId="2" applyNumberFormat="1" applyFont="1" applyFill="1"/>
    <xf numFmtId="0" fontId="0" fillId="2" borderId="0" xfId="0" applyFill="1"/>
    <xf numFmtId="0" fontId="5" fillId="10" borderId="0" xfId="0" applyFont="1" applyFill="1"/>
    <xf numFmtId="0" fontId="4" fillId="5" borderId="6" xfId="0" applyFont="1" applyFill="1" applyBorder="1" applyAlignment="1">
      <alignment vertical="center"/>
    </xf>
    <xf numFmtId="164" fontId="4" fillId="5" borderId="46" xfId="1" applyNumberFormat="1" applyFont="1" applyFill="1" applyBorder="1" applyAlignment="1">
      <alignment horizontal="center" vertical="center" wrapText="1"/>
    </xf>
    <xf numFmtId="164" fontId="4" fillId="5" borderId="47" xfId="1" applyNumberFormat="1" applyFont="1" applyFill="1" applyBorder="1" applyAlignment="1">
      <alignment horizontal="center" vertical="center" wrapText="1"/>
    </xf>
    <xf numFmtId="164" fontId="4" fillId="5" borderId="48" xfId="1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7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/>
    <xf numFmtId="166" fontId="2" fillId="2" borderId="11" xfId="0" applyNumberFormat="1" applyFont="1" applyFill="1" applyBorder="1"/>
    <xf numFmtId="166" fontId="2" fillId="2" borderId="0" xfId="0" applyNumberFormat="1" applyFont="1" applyFill="1"/>
    <xf numFmtId="166" fontId="2" fillId="2" borderId="49" xfId="0" applyNumberFormat="1" applyFont="1" applyFill="1" applyBorder="1"/>
    <xf numFmtId="166" fontId="2" fillId="2" borderId="11" xfId="1" applyNumberFormat="1" applyFont="1" applyFill="1" applyBorder="1"/>
    <xf numFmtId="166" fontId="2" fillId="2" borderId="0" xfId="1" applyNumberFormat="1" applyFont="1" applyFill="1" applyBorder="1"/>
    <xf numFmtId="166" fontId="2" fillId="2" borderId="49" xfId="1" applyNumberFormat="1" applyFont="1" applyFill="1" applyBorder="1"/>
    <xf numFmtId="166" fontId="5" fillId="6" borderId="0" xfId="1" applyNumberFormat="1" applyFont="1" applyFill="1" applyBorder="1"/>
    <xf numFmtId="166" fontId="2" fillId="6" borderId="11" xfId="1" applyNumberFormat="1" applyFont="1" applyFill="1" applyBorder="1"/>
    <xf numFmtId="166" fontId="2" fillId="6" borderId="10" xfId="1" applyNumberFormat="1" applyFont="1" applyFill="1" applyBorder="1"/>
    <xf numFmtId="43" fontId="2" fillId="2" borderId="10" xfId="1" applyFont="1" applyFill="1" applyBorder="1"/>
    <xf numFmtId="43" fontId="2" fillId="2" borderId="49" xfId="1" applyFont="1" applyFill="1" applyBorder="1"/>
    <xf numFmtId="166" fontId="2" fillId="7" borderId="14" xfId="1" applyNumberFormat="1" applyFont="1" applyFill="1" applyBorder="1"/>
    <xf numFmtId="43" fontId="2" fillId="2" borderId="50" xfId="1" applyFont="1" applyFill="1" applyBorder="1"/>
    <xf numFmtId="43" fontId="2" fillId="2" borderId="0" xfId="1" applyFont="1" applyFill="1" applyBorder="1"/>
    <xf numFmtId="43" fontId="2" fillId="2" borderId="11" xfId="1" applyFont="1" applyFill="1" applyBorder="1"/>
    <xf numFmtId="43" fontId="2" fillId="8" borderId="12" xfId="1" applyFont="1" applyFill="1" applyBorder="1"/>
    <xf numFmtId="165" fontId="6" fillId="2" borderId="14" xfId="2" applyNumberFormat="1" applyFont="1" applyFill="1" applyBorder="1"/>
    <xf numFmtId="166" fontId="5" fillId="6" borderId="0" xfId="1" applyNumberFormat="1" applyFont="1" applyFill="1" applyBorder="1" applyAlignment="1">
      <alignment horizontal="right"/>
    </xf>
    <xf numFmtId="166" fontId="2" fillId="6" borderId="10" xfId="1" applyNumberFormat="1" applyFont="1" applyFill="1" applyBorder="1" applyAlignment="1">
      <alignment horizontal="right"/>
    </xf>
    <xf numFmtId="43" fontId="5" fillId="9" borderId="10" xfId="1" applyFont="1" applyFill="1" applyBorder="1"/>
    <xf numFmtId="43" fontId="5" fillId="9" borderId="49" xfId="1" applyFont="1" applyFill="1" applyBorder="1"/>
    <xf numFmtId="43" fontId="5" fillId="2" borderId="50" xfId="1" applyFont="1" applyFill="1" applyBorder="1"/>
    <xf numFmtId="43" fontId="5" fillId="2" borderId="0" xfId="1" applyFont="1" applyFill="1" applyBorder="1"/>
    <xf numFmtId="43" fontId="5" fillId="2" borderId="11" xfId="1" applyFont="1" applyFill="1" applyBorder="1"/>
    <xf numFmtId="43" fontId="5" fillId="8" borderId="12" xfId="1" applyFont="1" applyFill="1" applyBorder="1"/>
    <xf numFmtId="165" fontId="23" fillId="10" borderId="12" xfId="0" applyNumberFormat="1" applyFont="1" applyFill="1" applyBorder="1"/>
    <xf numFmtId="165" fontId="23" fillId="10" borderId="14" xfId="0" applyNumberFormat="1" applyFont="1" applyFill="1" applyBorder="1"/>
    <xf numFmtId="165" fontId="2" fillId="2" borderId="11" xfId="2" applyNumberFormat="1" applyFont="1" applyFill="1" applyBorder="1"/>
    <xf numFmtId="165" fontId="2" fillId="2" borderId="49" xfId="2" applyNumberFormat="1" applyFont="1" applyFill="1" applyBorder="1"/>
    <xf numFmtId="165" fontId="5" fillId="6" borderId="0" xfId="2" applyNumberFormat="1" applyFont="1" applyFill="1" applyBorder="1"/>
    <xf numFmtId="165" fontId="2" fillId="6" borderId="11" xfId="2" applyNumberFormat="1" applyFont="1" applyFill="1" applyBorder="1"/>
    <xf numFmtId="165" fontId="2" fillId="6" borderId="10" xfId="2" applyNumberFormat="1" applyFont="1" applyFill="1" applyBorder="1"/>
    <xf numFmtId="0" fontId="2" fillId="2" borderId="3" xfId="0" applyFont="1" applyFill="1" applyBorder="1"/>
    <xf numFmtId="166" fontId="2" fillId="2" borderId="3" xfId="1" applyNumberFormat="1" applyFont="1" applyFill="1" applyBorder="1"/>
    <xf numFmtId="166" fontId="2" fillId="2" borderId="1" xfId="1" applyNumberFormat="1" applyFont="1" applyFill="1" applyBorder="1"/>
    <xf numFmtId="166" fontId="2" fillId="2" borderId="2" xfId="1" applyNumberFormat="1" applyFont="1" applyFill="1" applyBorder="1"/>
    <xf numFmtId="166" fontId="2" fillId="2" borderId="51" xfId="1" applyNumberFormat="1" applyFont="1" applyFill="1" applyBorder="1"/>
    <xf numFmtId="166" fontId="2" fillId="2" borderId="30" xfId="1" applyNumberFormat="1" applyFont="1" applyFill="1" applyBorder="1"/>
    <xf numFmtId="166" fontId="2" fillId="2" borderId="52" xfId="1" applyNumberFormat="1" applyFont="1" applyFill="1" applyBorder="1"/>
    <xf numFmtId="0" fontId="5" fillId="6" borderId="30" xfId="0" applyFont="1" applyFill="1" applyBorder="1" applyAlignment="1">
      <alignment horizontal="right"/>
    </xf>
    <xf numFmtId="166" fontId="2" fillId="6" borderId="3" xfId="1" applyNumberFormat="1" applyFont="1" applyFill="1" applyBorder="1"/>
    <xf numFmtId="166" fontId="2" fillId="6" borderId="35" xfId="1" applyNumberFormat="1" applyFont="1" applyFill="1" applyBorder="1" applyAlignment="1">
      <alignment horizontal="left" indent="1"/>
    </xf>
    <xf numFmtId="0" fontId="5" fillId="9" borderId="35" xfId="1" applyNumberFormat="1" applyFont="1" applyFill="1" applyBorder="1"/>
    <xf numFmtId="0" fontId="5" fillId="9" borderId="2" xfId="1" applyNumberFormat="1" applyFont="1" applyFill="1" applyBorder="1"/>
    <xf numFmtId="166" fontId="2" fillId="7" borderId="24" xfId="1" applyNumberFormat="1" applyFont="1" applyFill="1" applyBorder="1"/>
    <xf numFmtId="0" fontId="5" fillId="2" borderId="53" xfId="1" applyNumberFormat="1" applyFont="1" applyFill="1" applyBorder="1"/>
    <xf numFmtId="0" fontId="5" fillId="2" borderId="1" xfId="1" applyNumberFormat="1" applyFont="1" applyFill="1" applyBorder="1"/>
    <xf numFmtId="167" fontId="5" fillId="2" borderId="3" xfId="1" applyNumberFormat="1" applyFont="1" applyFill="1" applyBorder="1"/>
    <xf numFmtId="0" fontId="5" fillId="8" borderId="32" xfId="1" applyNumberFormat="1" applyFont="1" applyFill="1" applyBorder="1"/>
    <xf numFmtId="165" fontId="23" fillId="10" borderId="32" xfId="0" applyNumberFormat="1" applyFont="1" applyFill="1" applyBorder="1"/>
    <xf numFmtId="165" fontId="23" fillId="10" borderId="16" xfId="0" applyNumberFormat="1" applyFont="1" applyFill="1" applyBorder="1"/>
    <xf numFmtId="0" fontId="24" fillId="2" borderId="0" xfId="0" applyFont="1" applyFill="1" applyAlignment="1">
      <alignment horizontal="left" vertical="center" readingOrder="1"/>
    </xf>
    <xf numFmtId="0" fontId="18" fillId="6" borderId="0" xfId="0" applyFont="1" applyFill="1"/>
    <xf numFmtId="0" fontId="2" fillId="6" borderId="0" xfId="0" applyFont="1" applyFill="1"/>
    <xf numFmtId="164" fontId="25" fillId="2" borderId="0" xfId="1" applyNumberFormat="1" applyFont="1" applyFill="1" applyBorder="1"/>
    <xf numFmtId="0" fontId="24" fillId="2" borderId="0" xfId="0" applyFont="1" applyFill="1" applyAlignment="1">
      <alignment horizontal="left" vertical="center" indent="1" readingOrder="1"/>
    </xf>
    <xf numFmtId="43" fontId="2" fillId="2" borderId="0" xfId="0" applyNumberFormat="1" applyFont="1" applyFill="1"/>
    <xf numFmtId="0" fontId="2" fillId="0" borderId="6" xfId="0" applyFont="1" applyBorder="1" applyAlignment="1">
      <alignment horizontal="left" indent="1"/>
    </xf>
    <xf numFmtId="164" fontId="2" fillId="2" borderId="6" xfId="1" applyNumberFormat="1" applyFont="1" applyFill="1" applyBorder="1"/>
    <xf numFmtId="164" fontId="2" fillId="2" borderId="5" xfId="1" applyNumberFormat="1" applyFont="1" applyFill="1" applyBorder="1"/>
    <xf numFmtId="0" fontId="5" fillId="6" borderId="5" xfId="0" applyFont="1" applyFill="1" applyBorder="1"/>
    <xf numFmtId="164" fontId="2" fillId="6" borderId="5" xfId="1" applyNumberFormat="1" applyFont="1" applyFill="1" applyBorder="1"/>
    <xf numFmtId="164" fontId="5" fillId="9" borderId="5" xfId="1" applyNumberFormat="1" applyFont="1" applyFill="1" applyBorder="1"/>
    <xf numFmtId="165" fontId="23" fillId="10" borderId="5" xfId="2" applyNumberFormat="1" applyFont="1" applyFill="1" applyBorder="1"/>
    <xf numFmtId="165" fontId="23" fillId="10" borderId="7" xfId="2" applyNumberFormat="1" applyFont="1" applyFill="1" applyBorder="1"/>
    <xf numFmtId="3" fontId="8" fillId="12" borderId="4" xfId="0" applyNumberFormat="1" applyFont="1" applyFill="1" applyBorder="1"/>
    <xf numFmtId="0" fontId="2" fillId="2" borderId="3" xfId="0" applyFont="1" applyFill="1" applyBorder="1" applyAlignment="1">
      <alignment horizontal="left" indent="1"/>
    </xf>
    <xf numFmtId="164" fontId="2" fillId="2" borderId="3" xfId="1" applyNumberFormat="1" applyFont="1" applyFill="1" applyBorder="1"/>
    <xf numFmtId="164" fontId="2" fillId="2" borderId="1" xfId="1" applyNumberFormat="1" applyFont="1" applyFill="1" applyBorder="1"/>
    <xf numFmtId="0" fontId="5" fillId="6" borderId="1" xfId="0" applyFont="1" applyFill="1" applyBorder="1"/>
    <xf numFmtId="164" fontId="2" fillId="6" borderId="1" xfId="1" applyNumberFormat="1" applyFont="1" applyFill="1" applyBorder="1"/>
    <xf numFmtId="164" fontId="5" fillId="6" borderId="1" xfId="1" applyNumberFormat="1" applyFont="1" applyFill="1" applyBorder="1"/>
    <xf numFmtId="165" fontId="23" fillId="10" borderId="1" xfId="2" applyNumberFormat="1" applyFont="1" applyFill="1" applyBorder="1"/>
    <xf numFmtId="165" fontId="23" fillId="10" borderId="2" xfId="2" applyNumberFormat="1" applyFont="1" applyFill="1" applyBorder="1"/>
    <xf numFmtId="0" fontId="5" fillId="12" borderId="35" xfId="0" applyFont="1" applyFill="1" applyBorder="1"/>
    <xf numFmtId="0" fontId="18" fillId="2" borderId="0" xfId="0" applyFont="1" applyFill="1"/>
    <xf numFmtId="168" fontId="2" fillId="2" borderId="0" xfId="1" applyNumberFormat="1" applyFont="1" applyFill="1"/>
    <xf numFmtId="164" fontId="5" fillId="2" borderId="0" xfId="1" applyNumberFormat="1" applyFont="1" applyFill="1"/>
    <xf numFmtId="164" fontId="5" fillId="2" borderId="0" xfId="1" applyNumberFormat="1" applyFont="1" applyFill="1" applyBorder="1"/>
    <xf numFmtId="168" fontId="2" fillId="2" borderId="0" xfId="1" applyNumberFormat="1" applyFont="1" applyFill="1" applyBorder="1"/>
    <xf numFmtId="164" fontId="7" fillId="2" borderId="0" xfId="1" applyNumberFormat="1" applyFont="1" applyFill="1" applyBorder="1"/>
    <xf numFmtId="164" fontId="26" fillId="2" borderId="0" xfId="1" applyNumberFormat="1" applyFont="1" applyFill="1"/>
    <xf numFmtId="0" fontId="2" fillId="2" borderId="54" xfId="0" applyFont="1" applyFill="1" applyBorder="1"/>
    <xf numFmtId="0" fontId="0" fillId="5" borderId="56" xfId="0" applyFill="1" applyBorder="1"/>
    <xf numFmtId="0" fontId="4" fillId="5" borderId="57" xfId="0" applyFont="1" applyFill="1" applyBorder="1" applyAlignment="1">
      <alignment vertical="center"/>
    </xf>
    <xf numFmtId="0" fontId="4" fillId="14" borderId="58" xfId="0" applyFont="1" applyFill="1" applyBorder="1" applyAlignment="1">
      <alignment horizontal="center" vertical="center"/>
    </xf>
    <xf numFmtId="164" fontId="4" fillId="14" borderId="56" xfId="1" applyNumberFormat="1" applyFont="1" applyFill="1" applyBorder="1" applyAlignment="1">
      <alignment horizontal="center" vertical="center" wrapText="1"/>
    </xf>
    <xf numFmtId="164" fontId="4" fillId="14" borderId="59" xfId="1" applyNumberFormat="1" applyFont="1" applyFill="1" applyBorder="1" applyAlignment="1">
      <alignment horizontal="center" vertical="center" wrapText="1"/>
    </xf>
    <xf numFmtId="164" fontId="4" fillId="5" borderId="58" xfId="1" applyNumberFormat="1" applyFont="1" applyFill="1" applyBorder="1" applyAlignment="1">
      <alignment horizontal="right" vertical="center" wrapText="1"/>
    </xf>
    <xf numFmtId="164" fontId="4" fillId="5" borderId="56" xfId="1" applyNumberFormat="1" applyFont="1" applyFill="1" applyBorder="1" applyAlignment="1">
      <alignment horizontal="right" vertical="center" wrapText="1"/>
    </xf>
    <xf numFmtId="0" fontId="4" fillId="5" borderId="57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indent="1"/>
    </xf>
    <xf numFmtId="164" fontId="2" fillId="2" borderId="49" xfId="1" applyNumberFormat="1" applyFont="1" applyFill="1" applyBorder="1"/>
    <xf numFmtId="164" fontId="2" fillId="6" borderId="0" xfId="1" applyNumberFormat="1" applyFont="1" applyFill="1" applyBorder="1"/>
    <xf numFmtId="164" fontId="5" fillId="6" borderId="49" xfId="1" applyNumberFormat="1" applyFont="1" applyFill="1" applyBorder="1"/>
    <xf numFmtId="164" fontId="5" fillId="15" borderId="11" xfId="1" applyNumberFormat="1" applyFont="1" applyFill="1" applyBorder="1"/>
    <xf numFmtId="164" fontId="0" fillId="5" borderId="0" xfId="0" applyNumberFormat="1" applyFill="1"/>
    <xf numFmtId="164" fontId="5" fillId="6" borderId="0" xfId="1" applyNumberFormat="1" applyFont="1" applyFill="1" applyBorder="1"/>
    <xf numFmtId="0" fontId="0" fillId="5" borderId="0" xfId="0" applyFill="1"/>
    <xf numFmtId="165" fontId="27" fillId="2" borderId="54" xfId="2" applyNumberFormat="1" applyFont="1" applyFill="1" applyBorder="1"/>
    <xf numFmtId="1" fontId="27" fillId="2" borderId="54" xfId="2" applyNumberFormat="1" applyFont="1" applyFill="1" applyBorder="1"/>
    <xf numFmtId="1" fontId="27" fillId="2" borderId="63" xfId="2" applyNumberFormat="1" applyFont="1" applyFill="1" applyBorder="1"/>
    <xf numFmtId="164" fontId="0" fillId="6" borderId="0" xfId="0" applyNumberFormat="1" applyFill="1"/>
    <xf numFmtId="164" fontId="5" fillId="9" borderId="0" xfId="1" applyNumberFormat="1" applyFont="1" applyFill="1" applyBorder="1"/>
    <xf numFmtId="165" fontId="27" fillId="2" borderId="61" xfId="2" applyNumberFormat="1" applyFont="1" applyFill="1" applyBorder="1"/>
    <xf numFmtId="1" fontId="27" fillId="2" borderId="61" xfId="2" applyNumberFormat="1" applyFont="1" applyFill="1" applyBorder="1"/>
    <xf numFmtId="1" fontId="27" fillId="2" borderId="64" xfId="2" applyNumberFormat="1" applyFont="1" applyFill="1" applyBorder="1"/>
    <xf numFmtId="0" fontId="3" fillId="2" borderId="65" xfId="0" applyFont="1" applyFill="1" applyBorder="1"/>
    <xf numFmtId="164" fontId="3" fillId="2" borderId="18" xfId="0" applyNumberFormat="1" applyFont="1" applyFill="1" applyBorder="1"/>
    <xf numFmtId="164" fontId="3" fillId="2" borderId="17" xfId="0" applyNumberFormat="1" applyFont="1" applyFill="1" applyBorder="1"/>
    <xf numFmtId="164" fontId="3" fillId="2" borderId="9" xfId="0" applyNumberFormat="1" applyFont="1" applyFill="1" applyBorder="1"/>
    <xf numFmtId="164" fontId="3" fillId="6" borderId="17" xfId="0" applyNumberFormat="1" applyFont="1" applyFill="1" applyBorder="1"/>
    <xf numFmtId="164" fontId="3" fillId="6" borderId="9" xfId="0" applyNumberFormat="1" applyFont="1" applyFill="1" applyBorder="1"/>
    <xf numFmtId="164" fontId="3" fillId="15" borderId="18" xfId="0" applyNumberFormat="1" applyFont="1" applyFill="1" applyBorder="1"/>
    <xf numFmtId="0" fontId="3" fillId="5" borderId="0" xfId="0" applyFont="1" applyFill="1"/>
    <xf numFmtId="165" fontId="28" fillId="2" borderId="66" xfId="2" applyNumberFormat="1" applyFont="1" applyFill="1" applyBorder="1"/>
    <xf numFmtId="1" fontId="28" fillId="2" borderId="66" xfId="2" applyNumberFormat="1" applyFont="1" applyFill="1" applyBorder="1"/>
    <xf numFmtId="164" fontId="2" fillId="2" borderId="11" xfId="0" applyNumberFormat="1" applyFont="1" applyFill="1" applyBorder="1"/>
    <xf numFmtId="164" fontId="2" fillId="2" borderId="49" xfId="0" applyNumberFormat="1" applyFont="1" applyFill="1" applyBorder="1"/>
    <xf numFmtId="164" fontId="2" fillId="6" borderId="0" xfId="0" applyNumberFormat="1" applyFont="1" applyFill="1"/>
    <xf numFmtId="164" fontId="2" fillId="6" borderId="49" xfId="0" applyNumberFormat="1" applyFont="1" applyFill="1" applyBorder="1"/>
    <xf numFmtId="164" fontId="2" fillId="15" borderId="11" xfId="0" applyNumberFormat="1" applyFont="1" applyFill="1" applyBorder="1"/>
    <xf numFmtId="0" fontId="0" fillId="6" borderId="0" xfId="0" applyFill="1"/>
    <xf numFmtId="2" fontId="27" fillId="2" borderId="61" xfId="2" applyNumberFormat="1" applyFont="1" applyFill="1" applyBorder="1"/>
    <xf numFmtId="2" fontId="27" fillId="2" borderId="64" xfId="2" applyNumberFormat="1" applyFont="1" applyFill="1" applyBorder="1"/>
    <xf numFmtId="0" fontId="3" fillId="2" borderId="60" xfId="0" applyFont="1" applyFill="1" applyBorder="1"/>
    <xf numFmtId="164" fontId="27" fillId="2" borderId="61" xfId="0" applyNumberFormat="1" applyFont="1" applyFill="1" applyBorder="1"/>
    <xf numFmtId="164" fontId="27" fillId="2" borderId="64" xfId="0" applyNumberFormat="1" applyFont="1" applyFill="1" applyBorder="1"/>
    <xf numFmtId="164" fontId="28" fillId="2" borderId="66" xfId="0" applyNumberFormat="1" applyFont="1" applyFill="1" applyBorder="1"/>
    <xf numFmtId="164" fontId="5" fillId="6" borderId="49" xfId="0" applyNumberFormat="1" applyFont="1" applyFill="1" applyBorder="1"/>
    <xf numFmtId="164" fontId="5" fillId="2" borderId="0" xfId="0" applyNumberFormat="1" applyFont="1" applyFill="1"/>
    <xf numFmtId="164" fontId="5" fillId="15" borderId="11" xfId="0" applyNumberFormat="1" applyFont="1" applyFill="1" applyBorder="1"/>
    <xf numFmtId="164" fontId="3" fillId="2" borderId="9" xfId="1" applyNumberFormat="1" applyFont="1" applyFill="1" applyBorder="1"/>
    <xf numFmtId="164" fontId="3" fillId="6" borderId="17" xfId="1" applyNumberFormat="1" applyFont="1" applyFill="1" applyBorder="1"/>
    <xf numFmtId="164" fontId="7" fillId="2" borderId="17" xfId="0" applyNumberFormat="1" applyFont="1" applyFill="1" applyBorder="1"/>
    <xf numFmtId="164" fontId="7" fillId="15" borderId="18" xfId="0" applyNumberFormat="1" applyFont="1" applyFill="1" applyBorder="1"/>
    <xf numFmtId="164" fontId="3" fillId="2" borderId="49" xfId="1" applyNumberFormat="1" applyFont="1" applyFill="1" applyBorder="1"/>
    <xf numFmtId="164" fontId="5" fillId="2" borderId="49" xfId="0" applyNumberFormat="1" applyFont="1" applyFill="1" applyBorder="1"/>
    <xf numFmtId="164" fontId="5" fillId="2" borderId="17" xfId="0" applyNumberFormat="1" applyFont="1" applyFill="1" applyBorder="1"/>
    <xf numFmtId="164" fontId="5" fillId="15" borderId="18" xfId="0" applyNumberFormat="1" applyFont="1" applyFill="1" applyBorder="1"/>
    <xf numFmtId="166" fontId="27" fillId="2" borderId="66" xfId="0" applyNumberFormat="1" applyFont="1" applyFill="1" applyBorder="1"/>
    <xf numFmtId="166" fontId="27" fillId="2" borderId="67" xfId="0" applyNumberFormat="1" applyFont="1" applyFill="1" applyBorder="1"/>
    <xf numFmtId="164" fontId="7" fillId="2" borderId="0" xfId="0" applyNumberFormat="1" applyFont="1" applyFill="1"/>
    <xf numFmtId="0" fontId="3" fillId="2" borderId="61" xfId="0" applyFont="1" applyFill="1" applyBorder="1"/>
    <xf numFmtId="0" fontId="2" fillId="2" borderId="49" xfId="0" applyFont="1" applyFill="1" applyBorder="1"/>
    <xf numFmtId="0" fontId="2" fillId="2" borderId="5" xfId="0" applyFont="1" applyFill="1" applyBorder="1"/>
    <xf numFmtId="165" fontId="27" fillId="2" borderId="0" xfId="2" applyNumberFormat="1" applyFont="1" applyFill="1" applyBorder="1"/>
    <xf numFmtId="0" fontId="29" fillId="2" borderId="61" xfId="0" applyFont="1" applyFill="1" applyBorder="1"/>
    <xf numFmtId="10" fontId="2" fillId="6" borderId="0" xfId="1" applyNumberFormat="1" applyFont="1" applyFill="1" applyBorder="1"/>
    <xf numFmtId="10" fontId="19" fillId="2" borderId="0" xfId="1" applyNumberFormat="1" applyFont="1" applyFill="1" applyBorder="1"/>
    <xf numFmtId="9" fontId="2" fillId="2" borderId="0" xfId="0" applyNumberFormat="1" applyFont="1" applyFill="1"/>
    <xf numFmtId="166" fontId="2" fillId="6" borderId="0" xfId="1" applyNumberFormat="1" applyFont="1" applyFill="1" applyBorder="1"/>
    <xf numFmtId="166" fontId="19" fillId="2" borderId="0" xfId="1" applyNumberFormat="1" applyFont="1" applyFill="1" applyBorder="1"/>
    <xf numFmtId="165" fontId="2" fillId="6" borderId="0" xfId="2" applyNumberFormat="1" applyFont="1" applyFill="1" applyBorder="1"/>
    <xf numFmtId="165" fontId="19" fillId="2" borderId="0" xfId="2" applyNumberFormat="1" applyFont="1" applyFill="1" applyBorder="1"/>
    <xf numFmtId="0" fontId="2" fillId="2" borderId="60" xfId="0" applyFont="1" applyFill="1" applyBorder="1"/>
    <xf numFmtId="9" fontId="2" fillId="2" borderId="0" xfId="2" applyFont="1" applyFill="1" applyBorder="1"/>
    <xf numFmtId="165" fontId="2" fillId="2" borderId="37" xfId="2" applyNumberFormat="1" applyFont="1" applyFill="1" applyBorder="1"/>
    <xf numFmtId="165" fontId="2" fillId="6" borderId="37" xfId="2" applyNumberFormat="1" applyFont="1" applyFill="1" applyBorder="1"/>
    <xf numFmtId="165" fontId="19" fillId="2" borderId="37" xfId="2" applyNumberFormat="1" applyFont="1" applyFill="1" applyBorder="1"/>
    <xf numFmtId="0" fontId="0" fillId="5" borderId="37" xfId="0" applyFill="1" applyBorder="1"/>
    <xf numFmtId="9" fontId="2" fillId="2" borderId="37" xfId="2" applyFont="1" applyFill="1" applyBorder="1"/>
    <xf numFmtId="165" fontId="27" fillId="2" borderId="69" xfId="2" applyNumberFormat="1" applyFont="1" applyFill="1" applyBorder="1"/>
    <xf numFmtId="0" fontId="2" fillId="2" borderId="15" xfId="0" applyFont="1" applyFill="1" applyBorder="1"/>
    <xf numFmtId="169" fontId="30" fillId="5" borderId="4" xfId="0" quotePrefix="1" applyNumberFormat="1" applyFont="1" applyFill="1" applyBorder="1" applyAlignment="1">
      <alignment horizontal="left" vertical="center" wrapText="1"/>
    </xf>
    <xf numFmtId="169" fontId="30" fillId="5" borderId="0" xfId="0" quotePrefix="1" applyNumberFormat="1" applyFont="1" applyFill="1" applyAlignment="1">
      <alignment horizontal="left" vertical="center" wrapText="1"/>
    </xf>
    <xf numFmtId="0" fontId="4" fillId="2" borderId="0" xfId="0" applyFont="1" applyFill="1"/>
    <xf numFmtId="169" fontId="30" fillId="5" borderId="10" xfId="0" quotePrefix="1" applyNumberFormat="1" applyFont="1" applyFill="1" applyBorder="1" applyAlignment="1">
      <alignment horizontal="left" vertical="center" wrapText="1"/>
    </xf>
    <xf numFmtId="169" fontId="4" fillId="5" borderId="73" xfId="0" applyNumberFormat="1" applyFont="1" applyFill="1" applyBorder="1" applyAlignment="1">
      <alignment horizontal="center" vertical="center" wrapText="1"/>
    </xf>
    <xf numFmtId="169" fontId="4" fillId="5" borderId="30" xfId="0" applyNumberFormat="1" applyFont="1" applyFill="1" applyBorder="1" applyAlignment="1">
      <alignment horizontal="center" vertical="center" wrapText="1"/>
    </xf>
    <xf numFmtId="169" fontId="4" fillId="5" borderId="74" xfId="0" applyNumberFormat="1" applyFont="1" applyFill="1" applyBorder="1" applyAlignment="1">
      <alignment horizontal="center" vertical="center" wrapText="1"/>
    </xf>
    <xf numFmtId="169" fontId="4" fillId="5" borderId="52" xfId="0" applyNumberFormat="1" applyFont="1" applyFill="1" applyBorder="1" applyAlignment="1">
      <alignment horizontal="center" vertical="center" wrapText="1"/>
    </xf>
    <xf numFmtId="169" fontId="4" fillId="2" borderId="0" xfId="0" applyNumberFormat="1" applyFont="1" applyFill="1" applyAlignment="1">
      <alignment horizontal="center" vertical="center" wrapText="1"/>
    </xf>
    <xf numFmtId="169" fontId="4" fillId="14" borderId="75" xfId="0" applyNumberFormat="1" applyFont="1" applyFill="1" applyBorder="1" applyAlignment="1">
      <alignment horizontal="center" vertical="center" wrapText="1"/>
    </xf>
    <xf numFmtId="169" fontId="4" fillId="14" borderId="76" xfId="0" applyNumberFormat="1" applyFont="1" applyFill="1" applyBorder="1" applyAlignment="1">
      <alignment horizontal="center" vertical="center" wrapText="1"/>
    </xf>
    <xf numFmtId="169" fontId="4" fillId="14" borderId="77" xfId="0" applyNumberFormat="1" applyFont="1" applyFill="1" applyBorder="1" applyAlignment="1">
      <alignment horizontal="center" vertical="center" wrapText="1"/>
    </xf>
    <xf numFmtId="0" fontId="31" fillId="2" borderId="10" xfId="0" applyFont="1" applyFill="1" applyBorder="1"/>
    <xf numFmtId="38" fontId="19" fillId="2" borderId="11" xfId="3" applyFont="1" applyFill="1" applyBorder="1" applyAlignment="1">
      <alignment horizontal="right"/>
    </xf>
    <xf numFmtId="38" fontId="19" fillId="2" borderId="10" xfId="3" applyFont="1" applyFill="1" applyBorder="1" applyAlignment="1">
      <alignment horizontal="right"/>
    </xf>
    <xf numFmtId="38" fontId="19" fillId="6" borderId="49" xfId="3" applyFont="1" applyFill="1" applyBorder="1" applyAlignment="1">
      <alignment horizontal="right"/>
    </xf>
    <xf numFmtId="38" fontId="19" fillId="2" borderId="50" xfId="3" applyFont="1" applyFill="1" applyBorder="1" applyAlignment="1">
      <alignment horizontal="right"/>
    </xf>
    <xf numFmtId="0" fontId="31" fillId="2" borderId="0" xfId="0" applyFont="1" applyFill="1"/>
    <xf numFmtId="38" fontId="19" fillId="2" borderId="78" xfId="3" applyFont="1" applyFill="1" applyBorder="1" applyAlignment="1">
      <alignment horizontal="right"/>
    </xf>
    <xf numFmtId="38" fontId="19" fillId="2" borderId="48" xfId="3" applyFont="1" applyFill="1" applyBorder="1" applyAlignment="1">
      <alignment horizontal="right"/>
    </xf>
    <xf numFmtId="38" fontId="19" fillId="2" borderId="79" xfId="3" applyFont="1" applyFill="1" applyBorder="1" applyAlignment="1">
      <alignment horizontal="right"/>
    </xf>
    <xf numFmtId="38" fontId="19" fillId="2" borderId="0" xfId="3" applyFont="1" applyFill="1" applyAlignment="1">
      <alignment horizontal="right"/>
    </xf>
    <xf numFmtId="0" fontId="2" fillId="2" borderId="79" xfId="0" applyFont="1" applyFill="1" applyBorder="1"/>
    <xf numFmtId="0" fontId="19" fillId="2" borderId="10" xfId="0" applyFont="1" applyFill="1" applyBorder="1"/>
    <xf numFmtId="164" fontId="19" fillId="2" borderId="11" xfId="1" applyNumberFormat="1" applyFont="1" applyFill="1" applyBorder="1" applyAlignment="1">
      <alignment horizontal="right" vertical="center" indent="1"/>
    </xf>
    <xf numFmtId="164" fontId="19" fillId="2" borderId="10" xfId="1" applyNumberFormat="1" applyFont="1" applyFill="1" applyBorder="1" applyAlignment="1">
      <alignment horizontal="right" vertical="center" indent="1"/>
    </xf>
    <xf numFmtId="164" fontId="19" fillId="6" borderId="49" xfId="1" applyNumberFormat="1" applyFont="1" applyFill="1" applyBorder="1" applyAlignment="1">
      <alignment horizontal="right" vertical="center" indent="1"/>
    </xf>
    <xf numFmtId="164" fontId="19" fillId="2" borderId="49" xfId="1" applyNumberFormat="1" applyFont="1" applyFill="1" applyBorder="1" applyAlignment="1">
      <alignment horizontal="right" vertical="center" indent="1"/>
    </xf>
    <xf numFmtId="0" fontId="19" fillId="2" borderId="49" xfId="0" applyFont="1" applyFill="1" applyBorder="1"/>
    <xf numFmtId="0" fontId="33" fillId="2" borderId="0" xfId="0" applyFont="1" applyFill="1"/>
    <xf numFmtId="38" fontId="19" fillId="2" borderId="10" xfId="3" applyFont="1" applyFill="1" applyBorder="1"/>
    <xf numFmtId="38" fontId="19" fillId="2" borderId="49" xfId="3" applyFont="1" applyFill="1" applyBorder="1"/>
    <xf numFmtId="0" fontId="9" fillId="10" borderId="10" xfId="0" applyFont="1" applyFill="1" applyBorder="1"/>
    <xf numFmtId="0" fontId="9" fillId="10" borderId="49" xfId="0" applyFont="1" applyFill="1" applyBorder="1"/>
    <xf numFmtId="164" fontId="19" fillId="2" borderId="18" xfId="3" applyNumberFormat="1" applyFont="1" applyFill="1" applyBorder="1" applyAlignment="1">
      <alignment horizontal="right" indent="1"/>
    </xf>
    <xf numFmtId="164" fontId="19" fillId="2" borderId="8" xfId="3" applyNumberFormat="1" applyFont="1" applyFill="1" applyBorder="1" applyAlignment="1">
      <alignment horizontal="right" indent="1"/>
    </xf>
    <xf numFmtId="164" fontId="19" fillId="6" borderId="9" xfId="3" applyNumberFormat="1" applyFont="1" applyFill="1" applyBorder="1" applyAlignment="1">
      <alignment horizontal="right" indent="1"/>
    </xf>
    <xf numFmtId="164" fontId="19" fillId="2" borderId="9" xfId="3" applyNumberFormat="1" applyFont="1" applyFill="1" applyBorder="1" applyAlignment="1">
      <alignment horizontal="right" indent="1"/>
    </xf>
    <xf numFmtId="0" fontId="2" fillId="2" borderId="8" xfId="0" applyFont="1" applyFill="1" applyBorder="1"/>
    <xf numFmtId="164" fontId="19" fillId="2" borderId="11" xfId="3" applyNumberFormat="1" applyFont="1" applyFill="1" applyBorder="1" applyAlignment="1">
      <alignment horizontal="right" indent="1"/>
    </xf>
    <xf numFmtId="164" fontId="19" fillId="2" borderId="10" xfId="3" applyNumberFormat="1" applyFont="1" applyFill="1" applyBorder="1" applyAlignment="1">
      <alignment horizontal="right" indent="1"/>
    </xf>
    <xf numFmtId="164" fontId="19" fillId="6" borderId="49" xfId="3" applyNumberFormat="1" applyFont="1" applyFill="1" applyBorder="1" applyAlignment="1">
      <alignment horizontal="right" indent="1"/>
    </xf>
    <xf numFmtId="164" fontId="19" fillId="2" borderId="49" xfId="3" applyNumberFormat="1" applyFont="1" applyFill="1" applyBorder="1" applyAlignment="1">
      <alignment horizontal="right" indent="1"/>
    </xf>
    <xf numFmtId="9" fontId="19" fillId="2" borderId="49" xfId="2" applyFont="1" applyFill="1" applyBorder="1" applyAlignment="1">
      <alignment horizontal="right" indent="1"/>
    </xf>
    <xf numFmtId="9" fontId="19" fillId="2" borderId="10" xfId="2" applyFont="1" applyFill="1" applyBorder="1" applyAlignment="1">
      <alignment horizontal="right" indent="1"/>
    </xf>
    <xf numFmtId="0" fontId="31" fillId="2" borderId="49" xfId="0" applyFont="1" applyFill="1" applyBorder="1"/>
    <xf numFmtId="164" fontId="2" fillId="6" borderId="9" xfId="0" applyNumberFormat="1" applyFont="1" applyFill="1" applyBorder="1"/>
    <xf numFmtId="164" fontId="2" fillId="2" borderId="9" xfId="0" applyNumberFormat="1" applyFont="1" applyFill="1" applyBorder="1"/>
    <xf numFmtId="164" fontId="2" fillId="2" borderId="8" xfId="0" applyNumberFormat="1" applyFont="1" applyFill="1" applyBorder="1"/>
    <xf numFmtId="164" fontId="19" fillId="2" borderId="80" xfId="3" applyNumberFormat="1" applyFont="1" applyFill="1" applyBorder="1" applyAlignment="1">
      <alignment horizontal="right" indent="1"/>
    </xf>
    <xf numFmtId="164" fontId="19" fillId="2" borderId="81" xfId="3" applyNumberFormat="1" applyFont="1" applyFill="1" applyBorder="1" applyAlignment="1">
      <alignment horizontal="right" indent="1"/>
    </xf>
    <xf numFmtId="164" fontId="19" fillId="6" borderId="82" xfId="1" applyNumberFormat="1" applyFont="1" applyFill="1" applyBorder="1" applyAlignment="1">
      <alignment horizontal="right" vertical="center" indent="1"/>
    </xf>
    <xf numFmtId="164" fontId="19" fillId="2" borderId="82" xfId="1" applyNumberFormat="1" applyFont="1" applyFill="1" applyBorder="1" applyAlignment="1">
      <alignment horizontal="right" vertical="center" indent="1"/>
    </xf>
    <xf numFmtId="164" fontId="19" fillId="2" borderId="81" xfId="1" applyNumberFormat="1" applyFont="1" applyFill="1" applyBorder="1" applyAlignment="1">
      <alignment horizontal="right" vertical="center" indent="1"/>
    </xf>
    <xf numFmtId="0" fontId="2" fillId="2" borderId="81" xfId="0" applyFont="1" applyFill="1" applyBorder="1"/>
    <xf numFmtId="164" fontId="2" fillId="2" borderId="11" xfId="0" applyNumberFormat="1" applyFont="1" applyFill="1" applyBorder="1" applyAlignment="1">
      <alignment horizontal="right" indent="1"/>
    </xf>
    <xf numFmtId="164" fontId="2" fillId="2" borderId="10" xfId="0" applyNumberFormat="1" applyFont="1" applyFill="1" applyBorder="1" applyAlignment="1">
      <alignment horizontal="right" indent="1"/>
    </xf>
    <xf numFmtId="164" fontId="2" fillId="6" borderId="49" xfId="0" applyNumberFormat="1" applyFont="1" applyFill="1" applyBorder="1" applyAlignment="1">
      <alignment horizontal="right" indent="1"/>
    </xf>
    <xf numFmtId="164" fontId="2" fillId="2" borderId="49" xfId="0" applyNumberFormat="1" applyFont="1" applyFill="1" applyBorder="1" applyAlignment="1">
      <alignment horizontal="right" indent="1"/>
    </xf>
    <xf numFmtId="164" fontId="19" fillId="6" borderId="9" xfId="4" applyNumberFormat="1" applyFont="1" applyFill="1" applyBorder="1" applyAlignment="1">
      <alignment horizontal="right" vertical="center" indent="1"/>
    </xf>
    <xf numFmtId="164" fontId="19" fillId="6" borderId="8" xfId="4" applyNumberFormat="1" applyFont="1" applyFill="1" applyBorder="1" applyAlignment="1">
      <alignment horizontal="right" vertical="center" indent="1"/>
    </xf>
    <xf numFmtId="164" fontId="19" fillId="2" borderId="18" xfId="1" applyNumberFormat="1" applyFont="1" applyFill="1" applyBorder="1" applyAlignment="1">
      <alignment horizontal="right" vertical="center" indent="1"/>
    </xf>
    <xf numFmtId="164" fontId="19" fillId="2" borderId="8" xfId="1" applyNumberFormat="1" applyFont="1" applyFill="1" applyBorder="1" applyAlignment="1">
      <alignment horizontal="right" vertical="center" indent="1"/>
    </xf>
    <xf numFmtId="164" fontId="19" fillId="6" borderId="9" xfId="1" applyNumberFormat="1" applyFont="1" applyFill="1" applyBorder="1" applyAlignment="1">
      <alignment horizontal="right" vertical="center" indent="1"/>
    </xf>
    <xf numFmtId="164" fontId="19" fillId="2" borderId="9" xfId="1" applyNumberFormat="1" applyFont="1" applyFill="1" applyBorder="1" applyAlignment="1">
      <alignment horizontal="right" vertical="center" indent="1"/>
    </xf>
    <xf numFmtId="164" fontId="19" fillId="2" borderId="3" xfId="1" applyNumberFormat="1" applyFont="1" applyFill="1" applyBorder="1" applyAlignment="1">
      <alignment horizontal="right" vertical="center" indent="1"/>
    </xf>
    <xf numFmtId="164" fontId="19" fillId="2" borderId="35" xfId="1" applyNumberFormat="1" applyFont="1" applyFill="1" applyBorder="1" applyAlignment="1">
      <alignment horizontal="right" vertical="center" indent="1"/>
    </xf>
    <xf numFmtId="164" fontId="19" fillId="6" borderId="2" xfId="1" applyNumberFormat="1" applyFont="1" applyFill="1" applyBorder="1" applyAlignment="1">
      <alignment horizontal="right" vertical="center" indent="1"/>
    </xf>
    <xf numFmtId="164" fontId="19" fillId="2" borderId="2" xfId="1" applyNumberFormat="1" applyFont="1" applyFill="1" applyBorder="1" applyAlignment="1">
      <alignment horizontal="right" vertical="center" indent="1"/>
    </xf>
    <xf numFmtId="164" fontId="19" fillId="2" borderId="6" xfId="1" applyNumberFormat="1" applyFont="1" applyFill="1" applyBorder="1" applyAlignment="1">
      <alignment horizontal="right" vertical="center" indent="1"/>
    </xf>
    <xf numFmtId="164" fontId="19" fillId="2" borderId="4" xfId="1" applyNumberFormat="1" applyFont="1" applyFill="1" applyBorder="1" applyAlignment="1">
      <alignment horizontal="right" vertical="center" indent="1"/>
    </xf>
    <xf numFmtId="164" fontId="19" fillId="6" borderId="7" xfId="1" applyNumberFormat="1" applyFont="1" applyFill="1" applyBorder="1" applyAlignment="1">
      <alignment horizontal="right" vertical="center" indent="1"/>
    </xf>
    <xf numFmtId="164" fontId="19" fillId="2" borderId="7" xfId="1" applyNumberFormat="1" applyFont="1" applyFill="1" applyBorder="1" applyAlignment="1">
      <alignment horizontal="right" vertical="center" indent="1"/>
    </xf>
    <xf numFmtId="0" fontId="2" fillId="2" borderId="35" xfId="0" applyFont="1" applyFill="1" applyBorder="1"/>
    <xf numFmtId="164" fontId="19" fillId="2" borderId="80" xfId="1" applyNumberFormat="1" applyFont="1" applyFill="1" applyBorder="1" applyAlignment="1">
      <alignment horizontal="right" indent="1"/>
    </xf>
    <xf numFmtId="164" fontId="19" fillId="2" borderId="81" xfId="1" applyNumberFormat="1" applyFont="1" applyFill="1" applyBorder="1" applyAlignment="1">
      <alignment horizontal="right" indent="1"/>
    </xf>
    <xf numFmtId="164" fontId="19" fillId="6" borderId="82" xfId="1" applyNumberFormat="1" applyFont="1" applyFill="1" applyBorder="1" applyAlignment="1">
      <alignment horizontal="right" indent="1"/>
    </xf>
    <xf numFmtId="164" fontId="19" fillId="2" borderId="82" xfId="1" applyNumberFormat="1" applyFont="1" applyFill="1" applyBorder="1" applyAlignment="1">
      <alignment horizontal="right" indent="1"/>
    </xf>
    <xf numFmtId="0" fontId="4" fillId="5" borderId="4" xfId="0" applyFont="1" applyFill="1" applyBorder="1"/>
    <xf numFmtId="0" fontId="25" fillId="2" borderId="0" xfId="0" applyFont="1" applyFill="1"/>
    <xf numFmtId="38" fontId="4" fillId="5" borderId="10" xfId="3" applyFont="1" applyFill="1" applyBorder="1"/>
    <xf numFmtId="169" fontId="4" fillId="5" borderId="10" xfId="0" applyNumberFormat="1" applyFont="1" applyFill="1" applyBorder="1" applyAlignment="1">
      <alignment horizontal="center" vertical="center" wrapText="1"/>
    </xf>
    <xf numFmtId="169" fontId="4" fillId="5" borderId="11" xfId="0" applyNumberFormat="1" applyFont="1" applyFill="1" applyBorder="1" applyAlignment="1">
      <alignment horizontal="center" vertical="center" wrapText="1"/>
    </xf>
    <xf numFmtId="169" fontId="4" fillId="5" borderId="0" xfId="0" applyNumberFormat="1" applyFont="1" applyFill="1" applyAlignment="1">
      <alignment horizontal="center" vertical="center" wrapText="1"/>
    </xf>
    <xf numFmtId="169" fontId="4" fillId="5" borderId="49" xfId="0" applyNumberFormat="1" applyFont="1" applyFill="1" applyBorder="1" applyAlignment="1">
      <alignment horizontal="center" vertical="center" wrapText="1"/>
    </xf>
    <xf numFmtId="169" fontId="4" fillId="5" borderId="15" xfId="0" applyNumberFormat="1" applyFont="1" applyFill="1" applyBorder="1" applyAlignment="1">
      <alignment horizontal="center" vertical="center" wrapText="1"/>
    </xf>
    <xf numFmtId="169" fontId="4" fillId="5" borderId="50" xfId="0" applyNumberFormat="1" applyFont="1" applyFill="1" applyBorder="1" applyAlignment="1">
      <alignment horizontal="center" vertical="center" wrapText="1"/>
    </xf>
    <xf numFmtId="170" fontId="25" fillId="5" borderId="15" xfId="0" applyNumberFormat="1" applyFont="1" applyFill="1" applyBorder="1" applyAlignment="1">
      <alignment horizontal="center"/>
    </xf>
    <xf numFmtId="170" fontId="25" fillId="5" borderId="0" xfId="0" applyNumberFormat="1" applyFont="1" applyFill="1" applyAlignment="1">
      <alignment horizontal="center"/>
    </xf>
    <xf numFmtId="170" fontId="25" fillId="5" borderId="49" xfId="0" applyNumberFormat="1" applyFont="1" applyFill="1" applyBorder="1" applyAlignment="1">
      <alignment horizontal="center"/>
    </xf>
    <xf numFmtId="170" fontId="25" fillId="2" borderId="0" xfId="0" applyNumberFormat="1" applyFont="1" applyFill="1" applyAlignment="1">
      <alignment horizontal="center"/>
    </xf>
    <xf numFmtId="170" fontId="25" fillId="14" borderId="6" xfId="0" applyNumberFormat="1" applyFont="1" applyFill="1" applyBorder="1" applyAlignment="1">
      <alignment horizontal="center" vertical="center"/>
    </xf>
    <xf numFmtId="170" fontId="25" fillId="14" borderId="5" xfId="0" applyNumberFormat="1" applyFont="1" applyFill="1" applyBorder="1" applyAlignment="1">
      <alignment horizontal="center" vertical="center"/>
    </xf>
    <xf numFmtId="170" fontId="25" fillId="14" borderId="7" xfId="0" applyNumberFormat="1" applyFont="1" applyFill="1" applyBorder="1" applyAlignment="1">
      <alignment horizontal="center" vertical="center"/>
    </xf>
    <xf numFmtId="0" fontId="31" fillId="2" borderId="11" xfId="0" applyFont="1" applyFill="1" applyBorder="1"/>
    <xf numFmtId="164" fontId="19" fillId="2" borderId="11" xfId="1" applyNumberFormat="1" applyFont="1" applyFill="1" applyBorder="1" applyAlignment="1">
      <alignment horizontal="justify" vertical="center" wrapText="1"/>
    </xf>
    <xf numFmtId="164" fontId="19" fillId="2" borderId="0" xfId="1" applyNumberFormat="1" applyFont="1" applyFill="1" applyBorder="1" applyAlignment="1">
      <alignment horizontal="justify" vertical="center" wrapText="1"/>
    </xf>
    <xf numFmtId="164" fontId="19" fillId="2" borderId="49" xfId="1" applyNumberFormat="1" applyFont="1" applyFill="1" applyBorder="1" applyAlignment="1">
      <alignment horizontal="justify" vertical="center" wrapText="1"/>
    </xf>
    <xf numFmtId="164" fontId="19" fillId="2" borderId="0" xfId="1" applyNumberFormat="1" applyFont="1" applyFill="1" applyAlignment="1">
      <alignment horizontal="justify" vertical="center" wrapText="1"/>
    </xf>
    <xf numFmtId="0" fontId="2" fillId="2" borderId="5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9" fillId="16" borderId="11" xfId="0" applyFont="1" applyFill="1" applyBorder="1"/>
    <xf numFmtId="164" fontId="19" fillId="2" borderId="11" xfId="1" applyNumberFormat="1" applyFont="1" applyFill="1" applyBorder="1" applyAlignment="1">
      <alignment vertical="center"/>
    </xf>
    <xf numFmtId="164" fontId="19" fillId="2" borderId="0" xfId="1" applyNumberFormat="1" applyFont="1" applyFill="1" applyBorder="1" applyAlignment="1">
      <alignment vertical="center"/>
    </xf>
    <xf numFmtId="164" fontId="19" fillId="2" borderId="49" xfId="1" applyNumberFormat="1" applyFont="1" applyFill="1" applyBorder="1" applyAlignment="1">
      <alignment vertical="center"/>
    </xf>
    <xf numFmtId="164" fontId="19" fillId="2" borderId="0" xfId="1" applyNumberFormat="1" applyFont="1" applyFill="1" applyAlignment="1">
      <alignment vertical="center"/>
    </xf>
    <xf numFmtId="164" fontId="19" fillId="2" borderId="15" xfId="1" applyNumberFormat="1" applyFont="1" applyFill="1" applyBorder="1" applyAlignment="1">
      <alignment vertical="center"/>
    </xf>
    <xf numFmtId="164" fontId="19" fillId="6" borderId="0" xfId="1" applyNumberFormat="1" applyFont="1" applyFill="1" applyAlignment="1">
      <alignment vertical="center"/>
    </xf>
    <xf numFmtId="3" fontId="9" fillId="9" borderId="50" xfId="0" applyNumberFormat="1" applyFont="1" applyFill="1" applyBorder="1"/>
    <xf numFmtId="164" fontId="19" fillId="2" borderId="1" xfId="1" applyNumberFormat="1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38" fontId="19" fillId="2" borderId="11" xfId="3" applyFont="1" applyFill="1" applyBorder="1"/>
    <xf numFmtId="0" fontId="5" fillId="9" borderId="50" xfId="0" applyFont="1" applyFill="1" applyBorder="1"/>
    <xf numFmtId="0" fontId="19" fillId="2" borderId="11" xfId="0" applyFont="1" applyFill="1" applyBorder="1"/>
    <xf numFmtId="0" fontId="9" fillId="9" borderId="50" xfId="0" applyFont="1" applyFill="1" applyBorder="1"/>
    <xf numFmtId="164" fontId="19" fillId="2" borderId="3" xfId="1" applyNumberFormat="1" applyFont="1" applyFill="1" applyBorder="1" applyAlignment="1">
      <alignment vertical="center"/>
    </xf>
    <xf numFmtId="164" fontId="19" fillId="2" borderId="2" xfId="1" applyNumberFormat="1" applyFont="1" applyFill="1" applyBorder="1" applyAlignment="1">
      <alignment vertical="center"/>
    </xf>
    <xf numFmtId="164" fontId="19" fillId="2" borderId="83" xfId="1" applyNumberFormat="1" applyFont="1" applyFill="1" applyBorder="1" applyAlignment="1">
      <alignment vertical="center"/>
    </xf>
    <xf numFmtId="164" fontId="19" fillId="6" borderId="1" xfId="1" applyNumberFormat="1" applyFont="1" applyFill="1" applyBorder="1" applyAlignment="1">
      <alignment vertical="center"/>
    </xf>
    <xf numFmtId="164" fontId="19" fillId="2" borderId="53" xfId="1" applyNumberFormat="1" applyFont="1" applyFill="1" applyBorder="1" applyAlignment="1">
      <alignment vertical="center"/>
    </xf>
    <xf numFmtId="164" fontId="19" fillId="2" borderId="6" xfId="1" applyNumberFormat="1" applyFont="1" applyFill="1" applyBorder="1" applyAlignment="1">
      <alignment vertical="center"/>
    </xf>
    <xf numFmtId="164" fontId="19" fillId="2" borderId="5" xfId="1" applyNumberFormat="1" applyFont="1" applyFill="1" applyBorder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19" fillId="2" borderId="50" xfId="1" applyNumberFormat="1" applyFont="1" applyFill="1" applyBorder="1" applyAlignment="1">
      <alignment vertical="center"/>
    </xf>
    <xf numFmtId="164" fontId="19" fillId="2" borderId="11" xfId="1" applyNumberFormat="1" applyFont="1" applyFill="1" applyBorder="1"/>
    <xf numFmtId="164" fontId="19" fillId="2" borderId="0" xfId="1" applyNumberFormat="1" applyFont="1" applyFill="1" applyBorder="1"/>
    <xf numFmtId="164" fontId="19" fillId="2" borderId="49" xfId="1" applyNumberFormat="1" applyFont="1" applyFill="1" applyBorder="1"/>
    <xf numFmtId="164" fontId="19" fillId="2" borderId="0" xfId="1" applyNumberFormat="1" applyFont="1" applyFill="1"/>
    <xf numFmtId="164" fontId="19" fillId="2" borderId="17" xfId="1" applyNumberFormat="1" applyFont="1" applyFill="1" applyBorder="1" applyAlignment="1">
      <alignment vertical="center"/>
    </xf>
    <xf numFmtId="164" fontId="19" fillId="2" borderId="18" xfId="1" applyNumberFormat="1" applyFont="1" applyFill="1" applyBorder="1" applyAlignment="1">
      <alignment vertical="center"/>
    </xf>
    <xf numFmtId="164" fontId="19" fillId="2" borderId="9" xfId="1" applyNumberFormat="1" applyFont="1" applyFill="1" applyBorder="1" applyAlignment="1">
      <alignment vertical="center"/>
    </xf>
    <xf numFmtId="164" fontId="19" fillId="2" borderId="22" xfId="1" applyNumberFormat="1" applyFont="1" applyFill="1" applyBorder="1" applyAlignment="1">
      <alignment vertical="center"/>
    </xf>
    <xf numFmtId="164" fontId="19" fillId="6" borderId="17" xfId="1" applyNumberFormat="1" applyFont="1" applyFill="1" applyBorder="1" applyAlignment="1">
      <alignment vertical="center"/>
    </xf>
    <xf numFmtId="3" fontId="9" fillId="9" borderId="84" xfId="0" applyNumberFormat="1" applyFont="1" applyFill="1" applyBorder="1"/>
    <xf numFmtId="164" fontId="19" fillId="0" borderId="85" xfId="1" applyNumberFormat="1" applyFont="1" applyFill="1" applyBorder="1" applyAlignment="1">
      <alignment vertical="center"/>
    </xf>
    <xf numFmtId="164" fontId="19" fillId="2" borderId="85" xfId="1" applyNumberFormat="1" applyFont="1" applyFill="1" applyBorder="1" applyAlignment="1">
      <alignment vertical="center"/>
    </xf>
    <xf numFmtId="164" fontId="19" fillId="2" borderId="86" xfId="1" applyNumberFormat="1" applyFont="1" applyFill="1" applyBorder="1" applyAlignment="1">
      <alignment vertical="center"/>
    </xf>
    <xf numFmtId="164" fontId="19" fillId="6" borderId="5" xfId="1" applyNumberFormat="1" applyFont="1" applyFill="1" applyBorder="1" applyAlignment="1">
      <alignment vertical="center"/>
    </xf>
    <xf numFmtId="164" fontId="19" fillId="2" borderId="87" xfId="1" applyNumberFormat="1" applyFont="1" applyFill="1" applyBorder="1" applyAlignment="1">
      <alignment vertical="center"/>
    </xf>
    <xf numFmtId="0" fontId="2" fillId="2" borderId="9" xfId="0" applyFont="1" applyFill="1" applyBorder="1"/>
    <xf numFmtId="164" fontId="19" fillId="2" borderId="6" xfId="1" applyNumberFormat="1" applyFont="1" applyFill="1" applyBorder="1" applyAlignment="1">
      <alignment horizontal="justify" vertical="center" wrapText="1"/>
    </xf>
    <xf numFmtId="164" fontId="19" fillId="2" borderId="5" xfId="1" applyNumberFormat="1" applyFont="1" applyFill="1" applyBorder="1" applyAlignment="1">
      <alignment horizontal="justify" vertical="center" wrapText="1"/>
    </xf>
    <xf numFmtId="164" fontId="19" fillId="2" borderId="7" xfId="1" applyNumberFormat="1" applyFont="1" applyFill="1" applyBorder="1" applyAlignment="1">
      <alignment horizontal="justify" vertical="center" wrapText="1"/>
    </xf>
    <xf numFmtId="164" fontId="19" fillId="6" borderId="0" xfId="1" applyNumberFormat="1" applyFont="1" applyFill="1" applyBorder="1" applyAlignment="1">
      <alignment vertical="center"/>
    </xf>
    <xf numFmtId="3" fontId="9" fillId="9" borderId="49" xfId="0" applyNumberFormat="1" applyFont="1" applyFill="1" applyBorder="1"/>
    <xf numFmtId="164" fontId="9" fillId="9" borderId="50" xfId="0" applyNumberFormat="1" applyFont="1" applyFill="1" applyBorder="1"/>
    <xf numFmtId="164" fontId="19" fillId="2" borderId="52" xfId="1" applyNumberFormat="1" applyFont="1" applyFill="1" applyBorder="1" applyAlignment="1">
      <alignment vertical="center"/>
    </xf>
    <xf numFmtId="164" fontId="19" fillId="2" borderId="17" xfId="1" applyNumberFormat="1" applyFont="1" applyFill="1" applyBorder="1" applyAlignment="1">
      <alignment horizontal="justify" vertical="center" wrapText="1"/>
    </xf>
    <xf numFmtId="164" fontId="19" fillId="2" borderId="18" xfId="1" applyNumberFormat="1" applyFont="1" applyFill="1" applyBorder="1" applyAlignment="1">
      <alignment horizontal="justify" vertical="center" wrapText="1"/>
    </xf>
    <xf numFmtId="164" fontId="9" fillId="9" borderId="84" xfId="1" applyNumberFormat="1" applyFont="1" applyFill="1" applyBorder="1"/>
    <xf numFmtId="164" fontId="9" fillId="9" borderId="50" xfId="1" applyNumberFormat="1" applyFont="1" applyFill="1" applyBorder="1"/>
    <xf numFmtId="164" fontId="19" fillId="2" borderId="80" xfId="1" applyNumberFormat="1" applyFont="1" applyFill="1" applyBorder="1" applyAlignment="1">
      <alignment horizontal="justify" vertical="center" wrapText="1"/>
    </xf>
    <xf numFmtId="164" fontId="19" fillId="2" borderId="88" xfId="1" applyNumberFormat="1" applyFont="1" applyFill="1" applyBorder="1" applyAlignment="1">
      <alignment horizontal="justify" vertical="center" wrapText="1"/>
    </xf>
    <xf numFmtId="164" fontId="19" fillId="2" borderId="82" xfId="1" applyNumberFormat="1" applyFont="1" applyFill="1" applyBorder="1" applyAlignment="1">
      <alignment horizontal="justify" vertical="center" wrapText="1"/>
    </xf>
    <xf numFmtId="164" fontId="19" fillId="2" borderId="82" xfId="1" applyNumberFormat="1" applyFont="1" applyFill="1" applyBorder="1" applyAlignment="1">
      <alignment vertical="center"/>
    </xf>
    <xf numFmtId="164" fontId="19" fillId="2" borderId="89" xfId="1" applyNumberFormat="1" applyFont="1" applyFill="1" applyBorder="1" applyAlignment="1">
      <alignment vertical="center"/>
    </xf>
    <xf numFmtId="164" fontId="19" fillId="2" borderId="88" xfId="1" applyNumberFormat="1" applyFont="1" applyFill="1" applyBorder="1" applyAlignment="1">
      <alignment vertical="center"/>
    </xf>
    <xf numFmtId="164" fontId="19" fillId="6" borderId="88" xfId="1" applyNumberFormat="1" applyFont="1" applyFill="1" applyBorder="1" applyAlignment="1">
      <alignment vertical="center"/>
    </xf>
    <xf numFmtId="3" fontId="9" fillId="9" borderId="90" xfId="0" applyNumberFormat="1" applyFont="1" applyFill="1" applyBorder="1"/>
    <xf numFmtId="164" fontId="19" fillId="2" borderId="80" xfId="1" applyNumberFormat="1" applyFont="1" applyFill="1" applyBorder="1" applyAlignment="1">
      <alignment vertical="center"/>
    </xf>
    <xf numFmtId="164" fontId="9" fillId="9" borderId="90" xfId="1" applyNumberFormat="1" applyFont="1" applyFill="1" applyBorder="1"/>
    <xf numFmtId="0" fontId="2" fillId="2" borderId="82" xfId="0" applyFont="1" applyFill="1" applyBorder="1"/>
    <xf numFmtId="0" fontId="2" fillId="2" borderId="91" xfId="0" applyFont="1" applyFill="1" applyBorder="1"/>
    <xf numFmtId="0" fontId="2" fillId="2" borderId="92" xfId="0" applyFont="1" applyFill="1" applyBorder="1"/>
    <xf numFmtId="0" fontId="2" fillId="2" borderId="93" xfId="0" applyFont="1" applyFill="1" applyBorder="1"/>
    <xf numFmtId="0" fontId="2" fillId="2" borderId="73" xfId="0" applyFont="1" applyFill="1" applyBorder="1"/>
    <xf numFmtId="0" fontId="2" fillId="2" borderId="30" xfId="0" applyFont="1" applyFill="1" applyBorder="1"/>
    <xf numFmtId="0" fontId="2" fillId="6" borderId="30" xfId="0" applyFont="1" applyFill="1" applyBorder="1"/>
    <xf numFmtId="0" fontId="2" fillId="2" borderId="74" xfId="0" applyFont="1" applyFill="1" applyBorder="1"/>
    <xf numFmtId="0" fontId="2" fillId="6" borderId="1" xfId="0" applyFont="1" applyFill="1" applyBorder="1"/>
    <xf numFmtId="0" fontId="2" fillId="2" borderId="53" xfId="0" applyFont="1" applyFill="1" applyBorder="1"/>
    <xf numFmtId="164" fontId="5" fillId="8" borderId="16" xfId="1" applyNumberFormat="1" applyFont="1" applyFill="1" applyBorder="1"/>
    <xf numFmtId="164" fontId="19" fillId="8" borderId="16" xfId="1" applyNumberFormat="1" applyFont="1" applyFill="1" applyBorder="1"/>
    <xf numFmtId="164" fontId="5" fillId="15" borderId="0" xfId="1" applyNumberFormat="1" applyFont="1" applyFill="1" applyBorder="1"/>
    <xf numFmtId="164" fontId="3" fillId="15" borderId="17" xfId="0" applyNumberFormat="1" applyFont="1" applyFill="1" applyBorder="1"/>
    <xf numFmtId="164" fontId="2" fillId="15" borderId="0" xfId="0" applyNumberFormat="1" applyFont="1" applyFill="1"/>
    <xf numFmtId="164" fontId="5" fillId="15" borderId="0" xfId="0" applyNumberFormat="1" applyFont="1" applyFill="1"/>
    <xf numFmtId="164" fontId="7" fillId="15" borderId="17" xfId="0" applyNumberFormat="1" applyFont="1" applyFill="1" applyBorder="1"/>
    <xf numFmtId="164" fontId="19" fillId="15" borderId="0" xfId="0" applyNumberFormat="1" applyFont="1" applyFill="1"/>
    <xf numFmtId="10" fontId="19" fillId="15" borderId="0" xfId="1" applyNumberFormat="1" applyFont="1" applyFill="1" applyBorder="1"/>
    <xf numFmtId="166" fontId="19" fillId="15" borderId="0" xfId="1" applyNumberFormat="1" applyFont="1" applyFill="1" applyBorder="1"/>
    <xf numFmtId="165" fontId="2" fillId="15" borderId="0" xfId="2" applyNumberFormat="1" applyFont="1" applyFill="1" applyBorder="1"/>
    <xf numFmtId="165" fontId="19" fillId="15" borderId="0" xfId="2" applyNumberFormat="1" applyFont="1" applyFill="1" applyBorder="1"/>
    <xf numFmtId="9" fontId="19" fillId="15" borderId="0" xfId="2" applyFont="1" applyFill="1" applyBorder="1"/>
    <xf numFmtId="9" fontId="19" fillId="15" borderId="37" xfId="2" applyFont="1" applyFill="1" applyBorder="1"/>
    <xf numFmtId="43" fontId="2" fillId="2" borderId="0" xfId="1" applyFont="1" applyFill="1"/>
    <xf numFmtId="171" fontId="2" fillId="2" borderId="0" xfId="1" applyNumberFormat="1" applyFont="1" applyFill="1"/>
    <xf numFmtId="166" fontId="6" fillId="2" borderId="13" xfId="1" applyNumberFormat="1" applyFont="1" applyFill="1" applyBorder="1"/>
    <xf numFmtId="166" fontId="6" fillId="2" borderId="16" xfId="1" applyNumberFormat="1" applyFont="1" applyFill="1" applyBorder="1"/>
    <xf numFmtId="166" fontId="6" fillId="10" borderId="12" xfId="1" applyNumberFormat="1" applyFont="1" applyFill="1" applyBorder="1"/>
    <xf numFmtId="166" fontId="6" fillId="10" borderId="13" xfId="1" applyNumberFormat="1" applyFont="1" applyFill="1" applyBorder="1"/>
    <xf numFmtId="165" fontId="20" fillId="9" borderId="10" xfId="2" applyNumberFormat="1" applyFont="1" applyFill="1" applyBorder="1"/>
    <xf numFmtId="165" fontId="20" fillId="9" borderId="49" xfId="2" applyNumberFormat="1" applyFont="1" applyFill="1" applyBorder="1"/>
    <xf numFmtId="165" fontId="13" fillId="7" borderId="14" xfId="2" applyNumberFormat="1" applyFont="1" applyFill="1" applyBorder="1"/>
    <xf numFmtId="165" fontId="20" fillId="2" borderId="50" xfId="2" applyNumberFormat="1" applyFont="1" applyFill="1" applyBorder="1"/>
    <xf numFmtId="165" fontId="20" fillId="2" borderId="0" xfId="2" applyNumberFormat="1" applyFont="1" applyFill="1" applyBorder="1"/>
    <xf numFmtId="165" fontId="20" fillId="2" borderId="11" xfId="2" applyNumberFormat="1" applyFont="1" applyFill="1" applyBorder="1"/>
    <xf numFmtId="165" fontId="20" fillId="8" borderId="12" xfId="2" applyNumberFormat="1" applyFont="1" applyFill="1" applyBorder="1"/>
    <xf numFmtId="1" fontId="27" fillId="2" borderId="66" xfId="0" applyNumberFormat="1" applyFont="1" applyFill="1" applyBorder="1"/>
    <xf numFmtId="1" fontId="27" fillId="2" borderId="67" xfId="0" applyNumberFormat="1" applyFont="1" applyFill="1" applyBorder="1"/>
    <xf numFmtId="165" fontId="27" fillId="2" borderId="56" xfId="2" applyNumberFormat="1" applyFont="1" applyFill="1" applyBorder="1"/>
    <xf numFmtId="165" fontId="27" fillId="2" borderId="37" xfId="2" applyNumberFormat="1" applyFont="1" applyFill="1" applyBorder="1"/>
    <xf numFmtId="166" fontId="28" fillId="2" borderId="61" xfId="0" applyNumberFormat="1" applyFont="1" applyFill="1" applyBorder="1"/>
    <xf numFmtId="166" fontId="28" fillId="2" borderId="64" xfId="0" applyNumberFormat="1" applyFont="1" applyFill="1" applyBorder="1"/>
    <xf numFmtId="164" fontId="28" fillId="2" borderId="67" xfId="0" applyNumberFormat="1" applyFont="1" applyFill="1" applyBorder="1"/>
    <xf numFmtId="166" fontId="28" fillId="2" borderId="69" xfId="0" applyNumberFormat="1" applyFont="1" applyFill="1" applyBorder="1"/>
    <xf numFmtId="166" fontId="28" fillId="2" borderId="70" xfId="0" applyNumberFormat="1" applyFont="1" applyFill="1" applyBorder="1"/>
    <xf numFmtId="165" fontId="0" fillId="0" borderId="0" xfId="2" applyNumberFormat="1" applyFont="1"/>
    <xf numFmtId="164" fontId="10" fillId="2" borderId="15" xfId="1" applyNumberFormat="1" applyFont="1" applyFill="1" applyBorder="1"/>
    <xf numFmtId="164" fontId="2" fillId="2" borderId="10" xfId="1" applyNumberFormat="1" applyFont="1" applyFill="1" applyBorder="1"/>
    <xf numFmtId="164" fontId="7" fillId="2" borderId="94" xfId="1" applyNumberFormat="1" applyFont="1" applyFill="1" applyBorder="1"/>
    <xf numFmtId="164" fontId="7" fillId="2" borderId="28" xfId="1" applyNumberFormat="1" applyFont="1" applyFill="1" applyBorder="1"/>
    <xf numFmtId="165" fontId="6" fillId="2" borderId="12" xfId="2" applyNumberFormat="1" applyFont="1" applyFill="1" applyBorder="1"/>
    <xf numFmtId="164" fontId="9" fillId="7" borderId="11" xfId="0" applyNumberFormat="1" applyFont="1" applyFill="1" applyBorder="1"/>
    <xf numFmtId="164" fontId="8" fillId="7" borderId="10" xfId="0" applyNumberFormat="1" applyFont="1" applyFill="1" applyBorder="1"/>
    <xf numFmtId="165" fontId="6" fillId="2" borderId="8" xfId="2" applyNumberFormat="1" applyFont="1" applyFill="1" applyBorder="1"/>
    <xf numFmtId="0" fontId="4" fillId="5" borderId="11" xfId="5" applyFont="1" applyFill="1" applyBorder="1" applyAlignment="1">
      <alignment vertical="center"/>
    </xf>
    <xf numFmtId="0" fontId="4" fillId="5" borderId="54" xfId="5" applyFont="1" applyFill="1" applyBorder="1" applyAlignment="1">
      <alignment vertical="center"/>
    </xf>
    <xf numFmtId="0" fontId="4" fillId="5" borderId="61" xfId="5" applyFont="1" applyFill="1" applyBorder="1" applyAlignment="1">
      <alignment vertical="center"/>
    </xf>
    <xf numFmtId="0" fontId="35" fillId="5" borderId="0" xfId="0" applyFont="1" applyFill="1"/>
    <xf numFmtId="0" fontId="35" fillId="5" borderId="0" xfId="0" applyFont="1" applyFill="1" applyAlignment="1">
      <alignment horizontal="center"/>
    </xf>
    <xf numFmtId="0" fontId="35" fillId="5" borderId="64" xfId="0" applyFont="1" applyFill="1" applyBorder="1" applyAlignment="1">
      <alignment horizontal="center"/>
    </xf>
    <xf numFmtId="165" fontId="6" fillId="2" borderId="64" xfId="2" applyNumberFormat="1" applyFont="1" applyFill="1" applyBorder="1"/>
    <xf numFmtId="0" fontId="2" fillId="6" borderId="60" xfId="0" applyFont="1" applyFill="1" applyBorder="1" applyAlignment="1">
      <alignment horizontal="left" indent="1"/>
    </xf>
    <xf numFmtId="0" fontId="36" fillId="2" borderId="65" xfId="5" applyFont="1" applyFill="1" applyBorder="1"/>
    <xf numFmtId="165" fontId="37" fillId="2" borderId="67" xfId="2" applyNumberFormat="1" applyFont="1" applyFill="1" applyBorder="1"/>
    <xf numFmtId="165" fontId="6" fillId="2" borderId="67" xfId="2" applyNumberFormat="1" applyFont="1" applyFill="1" applyBorder="1"/>
    <xf numFmtId="172" fontId="36" fillId="0" borderId="65" xfId="0" applyNumberFormat="1" applyFont="1" applyBorder="1"/>
    <xf numFmtId="0" fontId="2" fillId="2" borderId="60" xfId="0" applyFont="1" applyFill="1" applyBorder="1" applyAlignment="1">
      <alignment horizontal="left"/>
    </xf>
    <xf numFmtId="165" fontId="6" fillId="2" borderId="95" xfId="2" applyNumberFormat="1" applyFont="1" applyFill="1" applyBorder="1"/>
    <xf numFmtId="165" fontId="11" fillId="2" borderId="60" xfId="2" applyNumberFormat="1" applyFont="1" applyFill="1" applyBorder="1" applyAlignment="1">
      <alignment horizontal="left" vertical="center" wrapText="1" indent="1" readingOrder="1"/>
    </xf>
    <xf numFmtId="0" fontId="0" fillId="2" borderId="64" xfId="0" applyFill="1" applyBorder="1"/>
    <xf numFmtId="0" fontId="10" fillId="2" borderId="60" xfId="0" applyFont="1" applyFill="1" applyBorder="1" applyAlignment="1">
      <alignment horizontal="left" vertical="center" wrapText="1" indent="1" readingOrder="1"/>
    </xf>
    <xf numFmtId="0" fontId="10" fillId="0" borderId="60" xfId="0" applyFont="1" applyBorder="1" applyAlignment="1">
      <alignment horizontal="left" vertical="center" wrapText="1" indent="1" readingOrder="1"/>
    </xf>
    <xf numFmtId="0" fontId="12" fillId="2" borderId="96" xfId="0" applyFont="1" applyFill="1" applyBorder="1" applyAlignment="1">
      <alignment horizontal="left" vertical="center" wrapText="1" readingOrder="1"/>
    </xf>
    <xf numFmtId="165" fontId="11" fillId="2" borderId="98" xfId="2" applyNumberFormat="1" applyFont="1" applyFill="1" applyBorder="1" applyAlignment="1">
      <alignment horizontal="left" vertical="center" wrapText="1" indent="1" readingOrder="1"/>
    </xf>
    <xf numFmtId="0" fontId="18" fillId="2" borderId="60" xfId="0" applyFont="1" applyFill="1" applyBorder="1" applyAlignment="1">
      <alignment horizontal="left" vertical="center" wrapText="1" readingOrder="1"/>
    </xf>
    <xf numFmtId="0" fontId="12" fillId="2" borderId="65" xfId="0" applyFont="1" applyFill="1" applyBorder="1" applyAlignment="1">
      <alignment horizontal="left" vertical="center" wrapText="1" readingOrder="1"/>
    </xf>
    <xf numFmtId="0" fontId="13" fillId="2" borderId="60" xfId="0" applyFont="1" applyFill="1" applyBorder="1"/>
    <xf numFmtId="0" fontId="3" fillId="2" borderId="96" xfId="0" applyFont="1" applyFill="1" applyBorder="1"/>
    <xf numFmtId="0" fontId="21" fillId="2" borderId="60" xfId="0" applyFont="1" applyFill="1" applyBorder="1" applyAlignment="1">
      <alignment horizontal="left" vertical="center" wrapText="1" indent="1" readingOrder="1"/>
    </xf>
    <xf numFmtId="0" fontId="0" fillId="2" borderId="97" xfId="0" applyFill="1" applyBorder="1"/>
    <xf numFmtId="0" fontId="18" fillId="2" borderId="60" xfId="0" applyFont="1" applyFill="1" applyBorder="1" applyAlignment="1">
      <alignment horizontal="left" vertical="center" wrapText="1" indent="1" readingOrder="1"/>
    </xf>
    <xf numFmtId="165" fontId="6" fillId="2" borderId="100" xfId="2" applyNumberFormat="1" applyFont="1" applyFill="1" applyBorder="1"/>
    <xf numFmtId="0" fontId="18" fillId="2" borderId="68" xfId="0" applyFont="1" applyFill="1" applyBorder="1" applyAlignment="1">
      <alignment horizontal="left" vertical="center" wrapText="1" indent="1" readingOrder="1"/>
    </xf>
    <xf numFmtId="164" fontId="9" fillId="2" borderId="45" xfId="1" applyNumberFormat="1" applyFont="1" applyFill="1" applyBorder="1"/>
    <xf numFmtId="164" fontId="8" fillId="2" borderId="101" xfId="1" applyNumberFormat="1" applyFont="1" applyFill="1" applyBorder="1"/>
    <xf numFmtId="164" fontId="5" fillId="7" borderId="45" xfId="0" applyNumberFormat="1" applyFont="1" applyFill="1" applyBorder="1"/>
    <xf numFmtId="165" fontId="6" fillId="2" borderId="102" xfId="2" applyNumberFormat="1" applyFont="1" applyFill="1" applyBorder="1"/>
    <xf numFmtId="166" fontId="6" fillId="2" borderId="100" xfId="1" applyNumberFormat="1" applyFont="1" applyFill="1" applyBorder="1"/>
    <xf numFmtId="0" fontId="0" fillId="5" borderId="11" xfId="0" applyFill="1" applyBorder="1"/>
    <xf numFmtId="0" fontId="0" fillId="5" borderId="10" xfId="0" applyFill="1" applyBorder="1"/>
    <xf numFmtId="0" fontId="0" fillId="5" borderId="12" xfId="0" applyFill="1" applyBorder="1"/>
    <xf numFmtId="165" fontId="6" fillId="5" borderId="13" xfId="2" applyNumberFormat="1" applyFont="1" applyFill="1" applyBorder="1"/>
    <xf numFmtId="165" fontId="6" fillId="5" borderId="64" xfId="2" applyNumberFormat="1" applyFont="1" applyFill="1" applyBorder="1"/>
    <xf numFmtId="0" fontId="3" fillId="5" borderId="60" xfId="0" applyFont="1" applyFill="1" applyBorder="1" applyAlignment="1">
      <alignment horizontal="left"/>
    </xf>
    <xf numFmtId="172" fontId="36" fillId="5" borderId="17" xfId="0" applyNumberFormat="1" applyFont="1" applyFill="1" applyBorder="1"/>
    <xf numFmtId="172" fontId="36" fillId="5" borderId="18" xfId="0" applyNumberFormat="1" applyFont="1" applyFill="1" applyBorder="1"/>
    <xf numFmtId="172" fontId="36" fillId="5" borderId="8" xfId="0" applyNumberFormat="1" applyFont="1" applyFill="1" applyBorder="1"/>
    <xf numFmtId="172" fontId="36" fillId="5" borderId="6" xfId="0" applyNumberFormat="1" applyFont="1" applyFill="1" applyBorder="1"/>
    <xf numFmtId="165" fontId="6" fillId="5" borderId="8" xfId="2" applyNumberFormat="1" applyFont="1" applyFill="1" applyBorder="1"/>
    <xf numFmtId="165" fontId="37" fillId="5" borderId="67" xfId="2" applyNumberFormat="1" applyFont="1" applyFill="1" applyBorder="1"/>
    <xf numFmtId="0" fontId="3" fillId="2" borderId="96" xfId="0" applyFont="1" applyFill="1" applyBorder="1" applyAlignment="1">
      <alignment horizontal="left"/>
    </xf>
    <xf numFmtId="164" fontId="3" fillId="2" borderId="13" xfId="1" applyNumberFormat="1" applyFont="1" applyFill="1" applyBorder="1"/>
    <xf numFmtId="164" fontId="3" fillId="2" borderId="4" xfId="1" applyNumberFormat="1" applyFont="1" applyFill="1" applyBorder="1"/>
    <xf numFmtId="164" fontId="3" fillId="8" borderId="4" xfId="1" applyNumberFormat="1" applyFont="1" applyFill="1" applyBorder="1"/>
    <xf numFmtId="164" fontId="2" fillId="2" borderId="19" xfId="1" applyNumberFormat="1" applyFont="1" applyFill="1" applyBorder="1"/>
    <xf numFmtId="164" fontId="2" fillId="8" borderId="21" xfId="1" applyNumberFormat="1" applyFont="1" applyFill="1" applyBorder="1"/>
    <xf numFmtId="164" fontId="3" fillId="8" borderId="13" xfId="1" applyNumberFormat="1" applyFont="1" applyFill="1" applyBorder="1"/>
    <xf numFmtId="164" fontId="3" fillId="2" borderId="19" xfId="1" applyNumberFormat="1" applyFont="1" applyFill="1" applyBorder="1"/>
    <xf numFmtId="164" fontId="3" fillId="8" borderId="21" xfId="1" applyNumberFormat="1" applyFont="1" applyFill="1" applyBorder="1"/>
    <xf numFmtId="164" fontId="3" fillId="2" borderId="20" xfId="1" applyNumberFormat="1" applyFont="1" applyFill="1" applyBorder="1"/>
    <xf numFmtId="165" fontId="37" fillId="2" borderId="8" xfId="2" applyNumberFormat="1" applyFont="1" applyFill="1" applyBorder="1"/>
    <xf numFmtId="165" fontId="37" fillId="2" borderId="16" xfId="2" applyNumberFormat="1" applyFont="1" applyFill="1" applyBorder="1"/>
    <xf numFmtId="165" fontId="37" fillId="2" borderId="95" xfId="2" applyNumberFormat="1" applyFont="1" applyFill="1" applyBorder="1"/>
    <xf numFmtId="165" fontId="37" fillId="2" borderId="13" xfId="2" applyNumberFormat="1" applyFont="1" applyFill="1" applyBorder="1"/>
    <xf numFmtId="165" fontId="37" fillId="2" borderId="97" xfId="2" applyNumberFormat="1" applyFont="1" applyFill="1" applyBorder="1"/>
    <xf numFmtId="165" fontId="37" fillId="2" borderId="20" xfId="2" applyNumberFormat="1" applyFont="1" applyFill="1" applyBorder="1"/>
    <xf numFmtId="165" fontId="37" fillId="2" borderId="64" xfId="2" applyNumberFormat="1" applyFont="1" applyFill="1" applyBorder="1"/>
    <xf numFmtId="165" fontId="37" fillId="2" borderId="34" xfId="2" applyNumberFormat="1" applyFont="1" applyFill="1" applyBorder="1"/>
    <xf numFmtId="43" fontId="2" fillId="2" borderId="12" xfId="1" applyFont="1" applyFill="1" applyBorder="1"/>
    <xf numFmtId="43" fontId="5" fillId="2" borderId="12" xfId="1" applyFont="1" applyFill="1" applyBorder="1"/>
    <xf numFmtId="165" fontId="20" fillId="2" borderId="12" xfId="2" applyNumberFormat="1" applyFont="1" applyFill="1" applyBorder="1"/>
    <xf numFmtId="0" fontId="5" fillId="2" borderId="32" xfId="1" applyNumberFormat="1" applyFont="1" applyFill="1" applyBorder="1"/>
    <xf numFmtId="164" fontId="9" fillId="5" borderId="11" xfId="0" applyNumberFormat="1" applyFont="1" applyFill="1" applyBorder="1"/>
    <xf numFmtId="164" fontId="38" fillId="7" borderId="6" xfId="0" applyNumberFormat="1" applyFont="1" applyFill="1" applyBorder="1"/>
    <xf numFmtId="164" fontId="38" fillId="7" borderId="86" xfId="0" applyNumberFormat="1" applyFont="1" applyFill="1" applyBorder="1"/>
    <xf numFmtId="164" fontId="9" fillId="7" borderId="21" xfId="0" applyNumberFormat="1" applyFont="1" applyFill="1" applyBorder="1"/>
    <xf numFmtId="164" fontId="38" fillId="7" borderId="20" xfId="0" applyNumberFormat="1" applyFont="1" applyFill="1" applyBorder="1"/>
    <xf numFmtId="164" fontId="38" fillId="7" borderId="21" xfId="0" applyNumberFormat="1" applyFont="1" applyFill="1" applyBorder="1"/>
    <xf numFmtId="165" fontId="6" fillId="8" borderId="15" xfId="2" applyNumberFormat="1" applyFont="1" applyFill="1" applyBorder="1"/>
    <xf numFmtId="164" fontId="2" fillId="8" borderId="15" xfId="1" applyNumberFormat="1" applyFont="1" applyFill="1" applyBorder="1"/>
    <xf numFmtId="164" fontId="15" fillId="8" borderId="15" xfId="1" applyNumberFormat="1" applyFont="1" applyFill="1" applyBorder="1"/>
    <xf numFmtId="164" fontId="19" fillId="8" borderId="83" xfId="1" applyNumberFormat="1" applyFont="1" applyFill="1" applyBorder="1"/>
    <xf numFmtId="166" fontId="6" fillId="2" borderId="11" xfId="1" applyNumberFormat="1" applyFont="1" applyFill="1" applyBorder="1"/>
    <xf numFmtId="166" fontId="37" fillId="2" borderId="6" xfId="1" applyNumberFormat="1" applyFont="1" applyFill="1" applyBorder="1"/>
    <xf numFmtId="165" fontId="6" fillId="2" borderId="3" xfId="2" applyNumberFormat="1" applyFont="1" applyFill="1" applyBorder="1"/>
    <xf numFmtId="166" fontId="37" fillId="2" borderId="103" xfId="1" applyNumberFormat="1" applyFont="1" applyFill="1" applyBorder="1"/>
    <xf numFmtId="165" fontId="6" fillId="2" borderId="104" xfId="2" applyNumberFormat="1" applyFont="1" applyFill="1" applyBorder="1"/>
    <xf numFmtId="166" fontId="6" fillId="2" borderId="99" xfId="1" applyNumberFormat="1" applyFont="1" applyFill="1" applyBorder="1"/>
    <xf numFmtId="166" fontId="6" fillId="2" borderId="105" xfId="1" applyNumberFormat="1" applyFont="1" applyFill="1" applyBorder="1"/>
    <xf numFmtId="165" fontId="6" fillId="2" borderId="105" xfId="2" applyNumberFormat="1" applyFont="1" applyFill="1" applyBorder="1"/>
    <xf numFmtId="164" fontId="3" fillId="2" borderId="7" xfId="1" applyNumberFormat="1" applyFont="1" applyFill="1" applyBorder="1"/>
    <xf numFmtId="164" fontId="3" fillId="6" borderId="5" xfId="1" applyNumberFormat="1" applyFont="1" applyFill="1" applyBorder="1"/>
    <xf numFmtId="164" fontId="3" fillId="6" borderId="7" xfId="0" applyNumberFormat="1" applyFont="1" applyFill="1" applyBorder="1"/>
    <xf numFmtId="164" fontId="7" fillId="2" borderId="5" xfId="0" applyNumberFormat="1" applyFont="1" applyFill="1" applyBorder="1"/>
    <xf numFmtId="164" fontId="7" fillId="15" borderId="11" xfId="0" applyNumberFormat="1" applyFont="1" applyFill="1" applyBorder="1"/>
    <xf numFmtId="165" fontId="28" fillId="2" borderId="107" xfId="2" applyNumberFormat="1" applyFont="1" applyFill="1" applyBorder="1"/>
    <xf numFmtId="166" fontId="28" fillId="2" borderId="107" xfId="0" applyNumberFormat="1" applyFont="1" applyFill="1" applyBorder="1"/>
    <xf numFmtId="164" fontId="28" fillId="2" borderId="106" xfId="0" applyNumberFormat="1" applyFont="1" applyFill="1" applyBorder="1"/>
    <xf numFmtId="164" fontId="19" fillId="2" borderId="0" xfId="0" applyNumberFormat="1" applyFont="1" applyFill="1"/>
    <xf numFmtId="2" fontId="27" fillId="2" borderId="0" xfId="2" applyNumberFormat="1" applyFont="1" applyFill="1" applyBorder="1"/>
    <xf numFmtId="10" fontId="2" fillId="2" borderId="0" xfId="1" applyNumberFormat="1" applyFont="1" applyFill="1" applyBorder="1"/>
    <xf numFmtId="10" fontId="0" fillId="6" borderId="0" xfId="0" applyNumberFormat="1" applyFill="1"/>
    <xf numFmtId="10" fontId="2" fillId="2" borderId="0" xfId="0" applyNumberFormat="1" applyFont="1" applyFill="1"/>
    <xf numFmtId="10" fontId="2" fillId="6" borderId="0" xfId="0" applyNumberFormat="1" applyFont="1" applyFill="1"/>
    <xf numFmtId="165" fontId="2" fillId="2" borderId="0" xfId="0" applyNumberFormat="1" applyFont="1" applyFill="1"/>
    <xf numFmtId="166" fontId="28" fillId="2" borderId="0" xfId="0" applyNumberFormat="1" applyFont="1" applyFill="1"/>
    <xf numFmtId="0" fontId="29" fillId="2" borderId="54" xfId="0" applyFont="1" applyFill="1" applyBorder="1"/>
    <xf numFmtId="0" fontId="2" fillId="2" borderId="56" xfId="0" applyFont="1" applyFill="1" applyBorder="1"/>
    <xf numFmtId="164" fontId="2" fillId="2" borderId="56" xfId="0" applyNumberFormat="1" applyFont="1" applyFill="1" applyBorder="1"/>
    <xf numFmtId="164" fontId="2" fillId="6" borderId="56" xfId="0" applyNumberFormat="1" applyFont="1" applyFill="1" applyBorder="1"/>
    <xf numFmtId="164" fontId="19" fillId="2" borderId="56" xfId="0" applyNumberFormat="1" applyFont="1" applyFill="1" applyBorder="1"/>
    <xf numFmtId="164" fontId="19" fillId="15" borderId="56" xfId="0" applyNumberFormat="1" applyFont="1" applyFill="1" applyBorder="1"/>
    <xf numFmtId="0" fontId="0" fillId="6" borderId="56" xfId="0" applyFill="1" applyBorder="1"/>
    <xf numFmtId="0" fontId="2" fillId="6" borderId="56" xfId="0" applyFont="1" applyFill="1" applyBorder="1"/>
    <xf numFmtId="2" fontId="27" fillId="2" borderId="56" xfId="2" applyNumberFormat="1" applyFont="1" applyFill="1" applyBorder="1"/>
    <xf numFmtId="2" fontId="27" fillId="2" borderId="63" xfId="2" applyNumberFormat="1" applyFont="1" applyFill="1" applyBorder="1"/>
    <xf numFmtId="0" fontId="2" fillId="2" borderId="61" xfId="0" applyFont="1" applyFill="1" applyBorder="1" applyAlignment="1">
      <alignment horizontal="left" indent="1"/>
    </xf>
    <xf numFmtId="0" fontId="2" fillId="2" borderId="61" xfId="0" applyFont="1" applyFill="1" applyBorder="1"/>
    <xf numFmtId="0" fontId="2" fillId="2" borderId="69" xfId="0" applyFont="1" applyFill="1" applyBorder="1"/>
    <xf numFmtId="165" fontId="19" fillId="15" borderId="37" xfId="2" applyNumberFormat="1" applyFont="1" applyFill="1" applyBorder="1"/>
    <xf numFmtId="166" fontId="28" fillId="2" borderId="37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5" xfId="1" applyNumberFormat="1" applyFont="1" applyFill="1" applyBorder="1"/>
    <xf numFmtId="164" fontId="7" fillId="15" borderId="5" xfId="1" applyNumberFormat="1" applyFont="1" applyFill="1" applyBorder="1"/>
    <xf numFmtId="0" fontId="36" fillId="2" borderId="66" xfId="5" applyFont="1" applyFill="1" applyBorder="1"/>
    <xf numFmtId="0" fontId="2" fillId="2" borderId="107" xfId="0" applyFont="1" applyFill="1" applyBorder="1" applyAlignment="1">
      <alignment horizontal="left"/>
    </xf>
    <xf numFmtId="0" fontId="2" fillId="6" borderId="61" xfId="0" applyFont="1" applyFill="1" applyBorder="1" applyAlignment="1">
      <alignment horizontal="left" indent="1"/>
    </xf>
    <xf numFmtId="0" fontId="3" fillId="2" borderId="66" xfId="0" applyFont="1" applyFill="1" applyBorder="1"/>
    <xf numFmtId="0" fontId="3" fillId="2" borderId="107" xfId="0" applyFont="1" applyFill="1" applyBorder="1"/>
    <xf numFmtId="164" fontId="3" fillId="2" borderId="5" xfId="0" applyNumberFormat="1" applyFont="1" applyFill="1" applyBorder="1"/>
    <xf numFmtId="164" fontId="3" fillId="15" borderId="5" xfId="0" applyNumberFormat="1" applyFont="1" applyFill="1" applyBorder="1"/>
    <xf numFmtId="0" fontId="4" fillId="2" borderId="64" xfId="0" applyFont="1" applyFill="1" applyBorder="1" applyAlignment="1">
      <alignment horizontal="center" vertical="center"/>
    </xf>
    <xf numFmtId="0" fontId="36" fillId="2" borderId="110" xfId="5" applyFont="1" applyFill="1" applyBorder="1"/>
    <xf numFmtId="164" fontId="3" fillId="2" borderId="6" xfId="0" applyNumberFormat="1" applyFont="1" applyFill="1" applyBorder="1"/>
    <xf numFmtId="0" fontId="4" fillId="2" borderId="5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5" fontId="27" fillId="2" borderId="63" xfId="2" applyNumberFormat="1" applyFont="1" applyFill="1" applyBorder="1"/>
    <xf numFmtId="165" fontId="28" fillId="2" borderId="106" xfId="2" applyNumberFormat="1" applyFont="1" applyFill="1" applyBorder="1"/>
    <xf numFmtId="0" fontId="4" fillId="2" borderId="61" xfId="0" applyFont="1" applyFill="1" applyBorder="1" applyAlignment="1">
      <alignment horizontal="center" vertical="center"/>
    </xf>
    <xf numFmtId="165" fontId="27" fillId="2" borderId="64" xfId="2" applyNumberFormat="1" applyFont="1" applyFill="1" applyBorder="1"/>
    <xf numFmtId="165" fontId="28" fillId="2" borderId="67" xfId="2" applyNumberFormat="1" applyFont="1" applyFill="1" applyBorder="1"/>
    <xf numFmtId="0" fontId="4" fillId="5" borderId="64" xfId="0" applyFont="1" applyFill="1" applyBorder="1" applyAlignment="1">
      <alignment horizontal="center" vertical="center"/>
    </xf>
    <xf numFmtId="164" fontId="5" fillId="15" borderId="56" xfId="1" applyNumberFormat="1" applyFont="1" applyFill="1" applyBorder="1"/>
    <xf numFmtId="0" fontId="2" fillId="2" borderId="54" xfId="0" applyFont="1" applyFill="1" applyBorder="1" applyAlignment="1">
      <alignment horizontal="left"/>
    </xf>
    <xf numFmtId="164" fontId="5" fillId="2" borderId="58" xfId="1" applyNumberFormat="1" applyFont="1" applyFill="1" applyBorder="1"/>
    <xf numFmtId="164" fontId="5" fillId="2" borderId="56" xfId="1" applyNumberFormat="1" applyFont="1" applyFill="1" applyBorder="1"/>
    <xf numFmtId="164" fontId="7" fillId="2" borderId="111" xfId="1" applyNumberFormat="1" applyFont="1" applyFill="1" applyBorder="1"/>
    <xf numFmtId="164" fontId="7" fillId="2" borderId="108" xfId="1" applyNumberFormat="1" applyFont="1" applyFill="1" applyBorder="1"/>
    <xf numFmtId="164" fontId="7" fillId="15" borderId="108" xfId="1" applyNumberFormat="1" applyFont="1" applyFill="1" applyBorder="1"/>
    <xf numFmtId="0" fontId="4" fillId="5" borderId="11" xfId="0" applyFont="1" applyFill="1" applyBorder="1" applyAlignment="1">
      <alignment horizontal="center" vertical="center"/>
    </xf>
    <xf numFmtId="164" fontId="5" fillId="5" borderId="0" xfId="1" applyNumberFormat="1" applyFont="1" applyFill="1" applyBorder="1"/>
    <xf numFmtId="164" fontId="5" fillId="5" borderId="11" xfId="1" applyNumberFormat="1" applyFont="1" applyFill="1" applyBorder="1"/>
    <xf numFmtId="164" fontId="5" fillId="5" borderId="11" xfId="0" applyNumberFormat="1" applyFont="1" applyFill="1" applyBorder="1"/>
    <xf numFmtId="164" fontId="5" fillId="5" borderId="0" xfId="0" applyNumberFormat="1" applyFont="1" applyFill="1"/>
    <xf numFmtId="165" fontId="27" fillId="5" borderId="61" xfId="2" applyNumberFormat="1" applyFont="1" applyFill="1" applyBorder="1"/>
    <xf numFmtId="165" fontId="27" fillId="5" borderId="64" xfId="2" applyNumberFormat="1" applyFont="1" applyFill="1" applyBorder="1"/>
    <xf numFmtId="1" fontId="27" fillId="5" borderId="61" xfId="2" applyNumberFormat="1" applyFont="1" applyFill="1" applyBorder="1"/>
    <xf numFmtId="1" fontId="27" fillId="5" borderId="64" xfId="2" applyNumberFormat="1" applyFont="1" applyFill="1" applyBorder="1"/>
    <xf numFmtId="164" fontId="5" fillId="2" borderId="18" xfId="1" applyNumberFormat="1" applyFont="1" applyFill="1" applyBorder="1"/>
    <xf numFmtId="164" fontId="5" fillId="2" borderId="17" xfId="1" applyNumberFormat="1" applyFont="1" applyFill="1" applyBorder="1"/>
    <xf numFmtId="164" fontId="5" fillId="15" borderId="17" xfId="1" applyNumberFormat="1" applyFont="1" applyFill="1" applyBorder="1"/>
    <xf numFmtId="164" fontId="5" fillId="2" borderId="6" xfId="1" applyNumberFormat="1" applyFont="1" applyFill="1" applyBorder="1"/>
    <xf numFmtId="164" fontId="5" fillId="2" borderId="5" xfId="1" applyNumberFormat="1" applyFont="1" applyFill="1" applyBorder="1"/>
    <xf numFmtId="164" fontId="5" fillId="15" borderId="5" xfId="1" applyNumberFormat="1" applyFont="1" applyFill="1" applyBorder="1"/>
    <xf numFmtId="165" fontId="27" fillId="2" borderId="107" xfId="2" applyNumberFormat="1" applyFont="1" applyFill="1" applyBorder="1"/>
    <xf numFmtId="165" fontId="27" fillId="2" borderId="5" xfId="2" applyNumberFormat="1" applyFont="1" applyFill="1" applyBorder="1"/>
    <xf numFmtId="1" fontId="27" fillId="2" borderId="107" xfId="2" applyNumberFormat="1" applyFont="1" applyFill="1" applyBorder="1"/>
    <xf numFmtId="1" fontId="27" fillId="2" borderId="106" xfId="2" applyNumberFormat="1" applyFont="1" applyFill="1" applyBorder="1"/>
    <xf numFmtId="0" fontId="19" fillId="2" borderId="0" xfId="0" applyFont="1" applyFill="1"/>
    <xf numFmtId="0" fontId="31" fillId="2" borderId="0" xfId="0" applyFont="1" applyFill="1" applyAlignment="1">
      <alignment vertical="center"/>
    </xf>
    <xf numFmtId="0" fontId="4" fillId="5" borderId="112" xfId="0" applyFont="1" applyFill="1" applyBorder="1" applyAlignment="1">
      <alignment horizontal="center" vertical="center"/>
    </xf>
    <xf numFmtId="165" fontId="27" fillId="2" borderId="11" xfId="2" applyNumberFormat="1" applyFont="1" applyFill="1" applyBorder="1"/>
    <xf numFmtId="9" fontId="2" fillId="2" borderId="11" xfId="2" applyFont="1" applyFill="1" applyBorder="1"/>
    <xf numFmtId="9" fontId="2" fillId="2" borderId="38" xfId="2" applyFont="1" applyFill="1" applyBorder="1"/>
    <xf numFmtId="0" fontId="31" fillId="2" borderId="11" xfId="0" applyFont="1" applyFill="1" applyBorder="1" applyAlignment="1">
      <alignment horizontal="center" vertical="center"/>
    </xf>
    <xf numFmtId="165" fontId="27" fillId="2" borderId="66" xfId="2" applyNumberFormat="1" applyFont="1" applyFill="1" applyBorder="1"/>
    <xf numFmtId="165" fontId="27" fillId="2" borderId="17" xfId="2" applyNumberFormat="1" applyFont="1" applyFill="1" applyBorder="1"/>
    <xf numFmtId="1" fontId="27" fillId="2" borderId="66" xfId="2" applyNumberFormat="1" applyFont="1" applyFill="1" applyBorder="1"/>
    <xf numFmtId="1" fontId="27" fillId="2" borderId="67" xfId="2" applyNumberFormat="1" applyFont="1" applyFill="1" applyBorder="1"/>
    <xf numFmtId="0" fontId="2" fillId="5" borderId="0" xfId="0" applyFont="1" applyFill="1"/>
    <xf numFmtId="165" fontId="27" fillId="2" borderId="110" xfId="2" applyNumberFormat="1" applyFont="1" applyFill="1" applyBorder="1"/>
    <xf numFmtId="165" fontId="27" fillId="2" borderId="108" xfId="2" applyNumberFormat="1" applyFont="1" applyFill="1" applyBorder="1"/>
    <xf numFmtId="1" fontId="27" fillId="2" borderId="110" xfId="2" applyNumberFormat="1" applyFont="1" applyFill="1" applyBorder="1"/>
    <xf numFmtId="1" fontId="27" fillId="2" borderId="109" xfId="2" applyNumberFormat="1" applyFont="1" applyFill="1" applyBorder="1"/>
    <xf numFmtId="2" fontId="27" fillId="2" borderId="69" xfId="2" applyNumberFormat="1" applyFont="1" applyFill="1" applyBorder="1"/>
    <xf numFmtId="2" fontId="27" fillId="2" borderId="70" xfId="2" applyNumberFormat="1" applyFont="1" applyFill="1" applyBorder="1"/>
    <xf numFmtId="164" fontId="7" fillId="15" borderId="5" xfId="0" applyNumberFormat="1" applyFont="1" applyFill="1" applyBorder="1"/>
    <xf numFmtId="165" fontId="27" fillId="2" borderId="70" xfId="2" applyNumberFormat="1" applyFont="1" applyFill="1" applyBorder="1"/>
    <xf numFmtId="164" fontId="19" fillId="15" borderId="38" xfId="0" applyNumberFormat="1" applyFont="1" applyFill="1" applyBorder="1"/>
    <xf numFmtId="0" fontId="2" fillId="2" borderId="38" xfId="0" applyFont="1" applyFill="1" applyBorder="1"/>
    <xf numFmtId="164" fontId="2" fillId="2" borderId="38" xfId="0" applyNumberFormat="1" applyFont="1" applyFill="1" applyBorder="1"/>
    <xf numFmtId="164" fontId="19" fillId="2" borderId="38" xfId="0" applyNumberFormat="1" applyFont="1" applyFill="1" applyBorder="1"/>
    <xf numFmtId="0" fontId="2" fillId="2" borderId="58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5" fillId="2" borderId="36" xfId="1" applyNumberFormat="1" applyFont="1" applyFill="1" applyBorder="1" applyAlignment="1">
      <alignment horizontal="center" vertical="center"/>
    </xf>
    <xf numFmtId="164" fontId="15" fillId="2" borderId="34" xfId="1" applyNumberFormat="1" applyFont="1" applyFill="1" applyBorder="1" applyAlignment="1">
      <alignment horizontal="center" vertical="center"/>
    </xf>
    <xf numFmtId="164" fontId="15" fillId="2" borderId="12" xfId="1" applyNumberFormat="1" applyFont="1" applyFill="1" applyBorder="1" applyAlignment="1">
      <alignment horizontal="center" vertical="center"/>
    </xf>
    <xf numFmtId="164" fontId="15" fillId="2" borderId="13" xfId="1" applyNumberFormat="1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/>
    </xf>
    <xf numFmtId="0" fontId="4" fillId="4" borderId="56" xfId="0" applyFont="1" applyFill="1" applyBorder="1" applyAlignment="1">
      <alignment horizontal="center"/>
    </xf>
    <xf numFmtId="0" fontId="4" fillId="4" borderId="63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 vertical="center"/>
    </xf>
    <xf numFmtId="164" fontId="4" fillId="13" borderId="18" xfId="1" applyNumberFormat="1" applyFont="1" applyFill="1" applyBorder="1" applyAlignment="1">
      <alignment horizontal="center" vertical="center" wrapText="1"/>
    </xf>
    <xf numFmtId="164" fontId="4" fillId="13" borderId="17" xfId="1" applyNumberFormat="1" applyFont="1" applyFill="1" applyBorder="1" applyAlignment="1">
      <alignment horizontal="center" vertical="center" wrapText="1"/>
    </xf>
    <xf numFmtId="164" fontId="4" fillId="13" borderId="9" xfId="1" applyNumberFormat="1" applyFont="1" applyFill="1" applyBorder="1" applyAlignment="1">
      <alignment horizontal="center" vertical="center" wrapText="1"/>
    </xf>
    <xf numFmtId="165" fontId="4" fillId="4" borderId="0" xfId="2" applyNumberFormat="1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25" fillId="14" borderId="6" xfId="0" applyFont="1" applyFill="1" applyBorder="1" applyAlignment="1">
      <alignment horizontal="center"/>
    </xf>
    <xf numFmtId="0" fontId="25" fillId="14" borderId="5" xfId="0" applyFont="1" applyFill="1" applyBorder="1" applyAlignment="1">
      <alignment horizontal="center"/>
    </xf>
    <xf numFmtId="0" fontId="25" fillId="14" borderId="7" xfId="0" applyFont="1" applyFill="1" applyBorder="1" applyAlignment="1">
      <alignment horizontal="center"/>
    </xf>
    <xf numFmtId="164" fontId="4" fillId="5" borderId="4" xfId="1" applyNumberFormat="1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71" xfId="0" applyFont="1" applyFill="1" applyBorder="1" applyAlignment="1">
      <alignment horizontal="center"/>
    </xf>
    <xf numFmtId="0" fontId="25" fillId="5" borderId="15" xfId="0" applyFont="1" applyFill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25" fillId="5" borderId="49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165" fontId="0" fillId="0" borderId="0" xfId="2" applyNumberFormat="1" applyFont="1" applyFill="1"/>
    <xf numFmtId="16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9" fontId="0" fillId="0" borderId="0" xfId="2" applyFont="1" applyFill="1"/>
    <xf numFmtId="43" fontId="0" fillId="0" borderId="0" xfId="0" applyNumberFormat="1" applyFill="1"/>
    <xf numFmtId="165" fontId="0" fillId="0" borderId="0" xfId="0" applyNumberFormat="1" applyFill="1"/>
  </cellXfs>
  <cellStyles count="6">
    <cellStyle name="Comma" xfId="1" builtinId="3"/>
    <cellStyle name="Comma 2 3" xfId="4" xr:uid="{980F36A9-DCE2-4D23-AC5B-FC47F30814F9}"/>
    <cellStyle name="Custom - Style8" xfId="3" xr:uid="{5D44AEB3-2ADA-47EE-A883-F2288C0ED12A}"/>
    <cellStyle name="Normal" xfId="0" builtinId="0"/>
    <cellStyle name="Normal 2 2" xfId="5" xr:uid="{F462582D-4E4B-44B1-AB68-AB1B79CC70D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C24D-CFBE-4BDB-AC41-DD774182143C}">
  <dimension ref="B1:AP65"/>
  <sheetViews>
    <sheetView zoomScale="55" zoomScaleNormal="55" workbookViewId="0">
      <selection activeCell="AC11" sqref="AC11"/>
    </sheetView>
  </sheetViews>
  <sheetFormatPr defaultColWidth="8.81640625" defaultRowHeight="16" outlineLevelRow="2" outlineLevelCol="1" x14ac:dyDescent="0.4"/>
  <cols>
    <col min="1" max="1" width="2" style="1" customWidth="1"/>
    <col min="2" max="2" width="40" style="1" customWidth="1"/>
    <col min="3" max="6" width="11.54296875" style="1" hidden="1" customWidth="1" outlineLevel="1"/>
    <col min="7" max="7" width="11.54296875" style="1" hidden="1" customWidth="1" outlineLevel="1" collapsed="1"/>
    <col min="8" max="10" width="11.54296875" style="1" hidden="1" customWidth="1" outlineLevel="1"/>
    <col min="11" max="11" width="11.54296875" style="1" hidden="1" customWidth="1" outlineLevel="1" collapsed="1"/>
    <col min="12" max="13" width="11.54296875" style="1" hidden="1" customWidth="1" outlineLevel="1"/>
    <col min="14" max="15" width="11.54296875" style="1" hidden="1" customWidth="1" outlineLevel="1" collapsed="1"/>
    <col min="16" max="17" width="11.54296875" style="1" hidden="1" customWidth="1" outlineLevel="1"/>
    <col min="18" max="18" width="11.54296875" style="319" hidden="1" customWidth="1" outlineLevel="1"/>
    <col min="19" max="20" width="11.54296875" style="1" hidden="1" customWidth="1" outlineLevel="1"/>
    <col min="21" max="21" width="1.90625" style="1" bestFit="1" customWidth="1" collapsed="1"/>
    <col min="22" max="22" width="11.54296875" style="16" customWidth="1"/>
    <col min="23" max="34" width="11.54296875" style="29" customWidth="1"/>
    <col min="35" max="36" width="11.54296875" style="1" customWidth="1"/>
    <col min="37" max="37" width="10.453125" style="1" customWidth="1"/>
    <col min="38" max="38" width="11" style="1" bestFit="1" customWidth="1"/>
    <col min="39" max="16384" width="8.81640625" style="1"/>
  </cols>
  <sheetData>
    <row r="1" spans="2:42" x14ac:dyDescent="0.4">
      <c r="C1" s="827" t="s">
        <v>0</v>
      </c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  <c r="P1" s="827"/>
      <c r="Q1" s="827"/>
      <c r="R1" s="827"/>
      <c r="S1" s="827"/>
      <c r="T1" s="828"/>
      <c r="V1" s="829" t="s">
        <v>1</v>
      </c>
      <c r="W1" s="830"/>
      <c r="X1" s="830"/>
      <c r="Y1" s="830"/>
      <c r="Z1" s="830"/>
      <c r="AA1" s="830"/>
      <c r="AB1" s="830"/>
      <c r="AC1" s="830"/>
      <c r="AD1" s="830"/>
      <c r="AE1" s="830"/>
      <c r="AF1" s="830"/>
      <c r="AG1" s="830"/>
      <c r="AH1" s="830"/>
      <c r="AI1" s="830"/>
      <c r="AJ1" s="830"/>
    </row>
    <row r="2" spans="2:42" x14ac:dyDescent="0.4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5" t="s">
        <v>12</v>
      </c>
      <c r="M2" s="5" t="s">
        <v>13</v>
      </c>
      <c r="N2" s="7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8" t="s">
        <v>19</v>
      </c>
      <c r="T2" s="9" t="s">
        <v>20</v>
      </c>
      <c r="U2" s="10"/>
      <c r="V2" s="6" t="s">
        <v>15</v>
      </c>
      <c r="W2" s="5" t="s">
        <v>16</v>
      </c>
      <c r="X2" s="5" t="s">
        <v>17</v>
      </c>
      <c r="Y2" s="5" t="s">
        <v>18</v>
      </c>
      <c r="Z2" s="5" t="s">
        <v>20</v>
      </c>
      <c r="AA2" s="5" t="s">
        <v>21</v>
      </c>
      <c r="AB2" s="5" t="s">
        <v>22</v>
      </c>
      <c r="AC2" s="5" t="s">
        <v>23</v>
      </c>
      <c r="AD2" s="5" t="s">
        <v>24</v>
      </c>
      <c r="AE2" s="11" t="s">
        <v>25</v>
      </c>
      <c r="AF2" s="5" t="s">
        <v>26</v>
      </c>
      <c r="AG2" s="5" t="s">
        <v>27</v>
      </c>
      <c r="AH2" s="5" t="s">
        <v>204</v>
      </c>
      <c r="AI2" s="12" t="s">
        <v>28</v>
      </c>
      <c r="AJ2" s="13" t="s">
        <v>29</v>
      </c>
      <c r="AK2" s="14"/>
    </row>
    <row r="3" spans="2:42" x14ac:dyDescent="0.4">
      <c r="B3" s="15" t="s">
        <v>30</v>
      </c>
      <c r="C3" s="16">
        <v>623</v>
      </c>
      <c r="D3" s="16">
        <v>648</v>
      </c>
      <c r="E3" s="16">
        <v>666</v>
      </c>
      <c r="F3" s="16">
        <v>680</v>
      </c>
      <c r="G3" s="17">
        <v>656</v>
      </c>
      <c r="H3" s="16">
        <v>638</v>
      </c>
      <c r="I3" s="16">
        <v>626</v>
      </c>
      <c r="J3" s="16">
        <v>619</v>
      </c>
      <c r="K3" s="17">
        <v>616</v>
      </c>
      <c r="L3" s="16">
        <v>622</v>
      </c>
      <c r="M3" s="16">
        <v>631</v>
      </c>
      <c r="N3" s="16">
        <v>625</v>
      </c>
      <c r="O3" s="17">
        <v>628</v>
      </c>
      <c r="P3" s="16">
        <v>629</v>
      </c>
      <c r="Q3" s="16">
        <v>639</v>
      </c>
      <c r="R3" s="18">
        <v>642</v>
      </c>
      <c r="S3" s="19">
        <v>2494</v>
      </c>
      <c r="T3" s="20">
        <v>2538</v>
      </c>
      <c r="U3" s="21"/>
      <c r="V3" s="22">
        <v>1270</v>
      </c>
      <c r="W3" s="23">
        <v>1272</v>
      </c>
      <c r="X3" s="23">
        <v>1287</v>
      </c>
      <c r="Y3" s="24">
        <v>1290</v>
      </c>
      <c r="Z3" s="25">
        <v>5119</v>
      </c>
      <c r="AA3" s="26">
        <v>1283</v>
      </c>
      <c r="AB3" s="26">
        <v>1267</v>
      </c>
      <c r="AC3" s="26">
        <v>1257</v>
      </c>
      <c r="AD3" s="26">
        <v>1268</v>
      </c>
      <c r="AE3" s="25">
        <v>5075</v>
      </c>
      <c r="AF3" s="26">
        <v>1265</v>
      </c>
      <c r="AG3" s="26">
        <v>1273</v>
      </c>
      <c r="AH3" s="27">
        <v>1276</v>
      </c>
      <c r="AI3" s="28">
        <v>2E-3</v>
      </c>
      <c r="AJ3" s="28">
        <v>1.4999999999999999E-2</v>
      </c>
      <c r="AK3" s="29"/>
      <c r="AL3" s="49"/>
      <c r="AM3" s="49"/>
    </row>
    <row r="4" spans="2:42" x14ac:dyDescent="0.4">
      <c r="B4" s="30" t="s">
        <v>31</v>
      </c>
      <c r="C4" s="16">
        <v>770</v>
      </c>
      <c r="D4" s="16">
        <v>754</v>
      </c>
      <c r="E4" s="16">
        <v>747</v>
      </c>
      <c r="F4" s="16">
        <v>757</v>
      </c>
      <c r="G4" s="31">
        <v>731</v>
      </c>
      <c r="H4" s="16">
        <v>679</v>
      </c>
      <c r="I4" s="16">
        <v>748</v>
      </c>
      <c r="J4" s="16">
        <v>731</v>
      </c>
      <c r="K4" s="31">
        <v>720</v>
      </c>
      <c r="L4" s="16">
        <v>717</v>
      </c>
      <c r="M4" s="16">
        <v>710</v>
      </c>
      <c r="N4" s="16">
        <v>692</v>
      </c>
      <c r="O4" s="31">
        <v>675</v>
      </c>
      <c r="P4" s="16">
        <v>689</v>
      </c>
      <c r="Q4" s="16">
        <v>671</v>
      </c>
      <c r="R4" s="16">
        <v>678</v>
      </c>
      <c r="S4" s="19">
        <v>2839</v>
      </c>
      <c r="T4" s="32">
        <v>2713</v>
      </c>
      <c r="U4" s="21"/>
      <c r="V4" s="33">
        <v>1118</v>
      </c>
      <c r="W4" s="23">
        <v>1145</v>
      </c>
      <c r="X4" s="23">
        <v>1125</v>
      </c>
      <c r="Y4" s="24">
        <v>1148</v>
      </c>
      <c r="Z4" s="25">
        <v>4536</v>
      </c>
      <c r="AA4" s="26">
        <v>1137</v>
      </c>
      <c r="AB4" s="26">
        <v>1144</v>
      </c>
      <c r="AC4" s="26">
        <v>1146</v>
      </c>
      <c r="AD4" s="26">
        <v>1146</v>
      </c>
      <c r="AE4" s="25">
        <v>4573</v>
      </c>
      <c r="AF4" s="26">
        <v>1121</v>
      </c>
      <c r="AG4" s="26">
        <v>1111</v>
      </c>
      <c r="AH4" s="27">
        <v>1096</v>
      </c>
      <c r="AI4" s="28">
        <v>-1.4E-2</v>
      </c>
      <c r="AJ4" s="28">
        <v>-4.3999999999999997E-2</v>
      </c>
      <c r="AK4" s="29"/>
      <c r="AL4" s="49"/>
      <c r="AM4" s="49"/>
    </row>
    <row r="5" spans="2:42" x14ac:dyDescent="0.4">
      <c r="B5" s="15" t="s">
        <v>32</v>
      </c>
      <c r="C5" s="16"/>
      <c r="D5" s="16"/>
      <c r="E5" s="16"/>
      <c r="F5" s="16"/>
      <c r="G5" s="17"/>
      <c r="H5" s="16"/>
      <c r="I5" s="16"/>
      <c r="J5" s="16"/>
      <c r="K5" s="17"/>
      <c r="L5" s="16"/>
      <c r="M5" s="16"/>
      <c r="N5" s="16"/>
      <c r="O5" s="17"/>
      <c r="P5" s="16"/>
      <c r="Q5" s="16"/>
      <c r="R5" s="18" t="s">
        <v>33</v>
      </c>
      <c r="S5" s="19">
        <v>0</v>
      </c>
      <c r="T5" s="32">
        <v>0</v>
      </c>
      <c r="U5" s="21"/>
      <c r="V5" s="33">
        <v>258</v>
      </c>
      <c r="W5" s="23">
        <v>266</v>
      </c>
      <c r="X5" s="23">
        <v>261</v>
      </c>
      <c r="Y5" s="26">
        <v>244</v>
      </c>
      <c r="Z5" s="25">
        <v>1029</v>
      </c>
      <c r="AA5" s="26">
        <v>243</v>
      </c>
      <c r="AB5" s="26">
        <v>255</v>
      </c>
      <c r="AC5" s="26">
        <v>265</v>
      </c>
      <c r="AD5" s="26">
        <v>276</v>
      </c>
      <c r="AE5" s="25">
        <v>1039</v>
      </c>
      <c r="AF5" s="26">
        <v>256</v>
      </c>
      <c r="AG5" s="26">
        <v>261</v>
      </c>
      <c r="AH5" s="27">
        <v>258</v>
      </c>
      <c r="AI5" s="28">
        <v>-1.0999999999999999E-2</v>
      </c>
      <c r="AJ5" s="28">
        <v>-2.5999999999999999E-2</v>
      </c>
      <c r="AK5" s="29"/>
      <c r="AL5" s="49"/>
      <c r="AM5" s="49"/>
    </row>
    <row r="6" spans="2:42" x14ac:dyDescent="0.4">
      <c r="B6" s="15" t="s">
        <v>34</v>
      </c>
      <c r="C6" s="16"/>
      <c r="D6" s="16"/>
      <c r="E6" s="16"/>
      <c r="F6" s="16"/>
      <c r="G6" s="17"/>
      <c r="H6" s="16"/>
      <c r="I6" s="16"/>
      <c r="J6" s="16"/>
      <c r="K6" s="17">
        <v>1</v>
      </c>
      <c r="L6" s="16">
        <v>1</v>
      </c>
      <c r="M6" s="16">
        <v>2</v>
      </c>
      <c r="N6" s="16">
        <v>4</v>
      </c>
      <c r="O6" s="17">
        <v>5</v>
      </c>
      <c r="P6" s="16">
        <v>7</v>
      </c>
      <c r="Q6" s="16">
        <v>9</v>
      </c>
      <c r="R6" s="18">
        <v>11</v>
      </c>
      <c r="S6" s="19">
        <v>8</v>
      </c>
      <c r="T6" s="32">
        <v>32</v>
      </c>
      <c r="U6" s="21"/>
      <c r="V6" s="33">
        <v>31</v>
      </c>
      <c r="W6" s="23">
        <v>33</v>
      </c>
      <c r="X6" s="23">
        <v>35</v>
      </c>
      <c r="Y6" s="26">
        <v>37</v>
      </c>
      <c r="Z6" s="25">
        <v>136</v>
      </c>
      <c r="AA6" s="26">
        <v>40</v>
      </c>
      <c r="AB6" s="26">
        <v>42</v>
      </c>
      <c r="AC6" s="26">
        <v>45</v>
      </c>
      <c r="AD6" s="26">
        <v>47</v>
      </c>
      <c r="AE6" s="25">
        <v>174</v>
      </c>
      <c r="AF6" s="26">
        <v>46</v>
      </c>
      <c r="AG6" s="26">
        <v>51</v>
      </c>
      <c r="AH6" s="27">
        <v>59</v>
      </c>
      <c r="AI6" s="34">
        <v>0.157</v>
      </c>
      <c r="AJ6" s="34">
        <v>0.311</v>
      </c>
      <c r="AK6" s="29"/>
      <c r="AL6" s="49"/>
      <c r="AM6" s="49"/>
    </row>
    <row r="7" spans="2:42" x14ac:dyDescent="0.4">
      <c r="B7" s="35" t="s">
        <v>35</v>
      </c>
      <c r="C7" s="36">
        <v>1393</v>
      </c>
      <c r="D7" s="36">
        <v>1402</v>
      </c>
      <c r="E7" s="36">
        <v>1413</v>
      </c>
      <c r="F7" s="36">
        <v>1437</v>
      </c>
      <c r="G7" s="37">
        <v>1387</v>
      </c>
      <c r="H7" s="36">
        <v>1317</v>
      </c>
      <c r="I7" s="36">
        <v>1374</v>
      </c>
      <c r="J7" s="36">
        <v>1350</v>
      </c>
      <c r="K7" s="37">
        <v>1337</v>
      </c>
      <c r="L7" s="36">
        <v>1340</v>
      </c>
      <c r="M7" s="36">
        <v>1343</v>
      </c>
      <c r="N7" s="36">
        <v>1321</v>
      </c>
      <c r="O7" s="37">
        <v>1308</v>
      </c>
      <c r="P7" s="36">
        <v>1325</v>
      </c>
      <c r="Q7" s="36">
        <v>1319</v>
      </c>
      <c r="R7" s="38">
        <v>1331</v>
      </c>
      <c r="S7" s="39">
        <v>5341</v>
      </c>
      <c r="T7" s="40">
        <v>5283</v>
      </c>
      <c r="U7" s="41"/>
      <c r="V7" s="42">
        <v>2678</v>
      </c>
      <c r="W7" s="43">
        <v>2716</v>
      </c>
      <c r="X7" s="43">
        <v>2708</v>
      </c>
      <c r="Y7" s="43">
        <v>2719</v>
      </c>
      <c r="Z7" s="44">
        <v>10821</v>
      </c>
      <c r="AA7" s="43">
        <v>2703</v>
      </c>
      <c r="AB7" s="43">
        <v>2707</v>
      </c>
      <c r="AC7" s="43">
        <v>2713</v>
      </c>
      <c r="AD7" s="45">
        <v>2737</v>
      </c>
      <c r="AE7" s="44">
        <v>10859</v>
      </c>
      <c r="AF7" s="45">
        <v>2688</v>
      </c>
      <c r="AG7" s="45">
        <v>2695</v>
      </c>
      <c r="AH7" s="46">
        <v>2689</v>
      </c>
      <c r="AI7" s="34">
        <v>-2E-3</v>
      </c>
      <c r="AJ7" s="34">
        <v>-8.9999999999999993E-3</v>
      </c>
      <c r="AK7" s="47"/>
      <c r="AL7" s="49"/>
      <c r="AM7" s="49"/>
      <c r="AN7" s="48"/>
      <c r="AO7" s="48"/>
      <c r="AP7" s="49"/>
    </row>
    <row r="8" spans="2:42" x14ac:dyDescent="0.4">
      <c r="B8" s="15" t="s">
        <v>36</v>
      </c>
      <c r="C8" s="16">
        <v>116</v>
      </c>
      <c r="D8" s="16">
        <v>147</v>
      </c>
      <c r="E8" s="16">
        <v>149</v>
      </c>
      <c r="F8" s="16">
        <v>241</v>
      </c>
      <c r="G8" s="17">
        <v>173</v>
      </c>
      <c r="H8" s="16">
        <v>135</v>
      </c>
      <c r="I8" s="16">
        <v>205</v>
      </c>
      <c r="J8" s="16">
        <v>211</v>
      </c>
      <c r="K8" s="17">
        <v>213</v>
      </c>
      <c r="L8" s="16">
        <v>278</v>
      </c>
      <c r="M8" s="16">
        <v>241</v>
      </c>
      <c r="N8" s="29">
        <v>263</v>
      </c>
      <c r="O8" s="17">
        <v>214</v>
      </c>
      <c r="P8" s="29">
        <v>214</v>
      </c>
      <c r="Q8" s="29">
        <v>213</v>
      </c>
      <c r="R8" s="18">
        <v>300</v>
      </c>
      <c r="S8" s="19">
        <v>995</v>
      </c>
      <c r="T8" s="32">
        <v>941</v>
      </c>
      <c r="U8" s="21"/>
      <c r="V8" s="50">
        <v>372</v>
      </c>
      <c r="W8" s="26">
        <v>368</v>
      </c>
      <c r="X8" s="26">
        <v>364</v>
      </c>
      <c r="Y8" s="26">
        <v>587</v>
      </c>
      <c r="Z8" s="51">
        <v>1691</v>
      </c>
      <c r="AA8" s="26">
        <v>478</v>
      </c>
      <c r="AB8" s="26">
        <v>416</v>
      </c>
      <c r="AC8" s="26">
        <v>392</v>
      </c>
      <c r="AD8" s="52">
        <v>538</v>
      </c>
      <c r="AE8" s="25">
        <v>1824</v>
      </c>
      <c r="AF8" s="52">
        <v>483</v>
      </c>
      <c r="AG8" s="52">
        <v>411</v>
      </c>
      <c r="AH8" s="588">
        <v>437</v>
      </c>
      <c r="AI8" s="34">
        <v>6.3E-2</v>
      </c>
      <c r="AJ8" s="34">
        <v>0.115</v>
      </c>
      <c r="AK8" s="29"/>
      <c r="AL8" s="49"/>
      <c r="AM8" s="49"/>
    </row>
    <row r="9" spans="2:42" x14ac:dyDescent="0.4">
      <c r="B9" s="35" t="s">
        <v>37</v>
      </c>
      <c r="C9" s="36">
        <v>1509</v>
      </c>
      <c r="D9" s="36">
        <v>1549</v>
      </c>
      <c r="E9" s="36">
        <v>1562</v>
      </c>
      <c r="F9" s="36">
        <v>1678</v>
      </c>
      <c r="G9" s="37">
        <v>1560</v>
      </c>
      <c r="H9" s="36">
        <v>1452</v>
      </c>
      <c r="I9" s="36">
        <v>1579</v>
      </c>
      <c r="J9" s="36">
        <v>1561</v>
      </c>
      <c r="K9" s="37">
        <v>1550</v>
      </c>
      <c r="L9" s="36">
        <v>1618</v>
      </c>
      <c r="M9" s="36">
        <v>1584</v>
      </c>
      <c r="N9" s="36">
        <v>1584</v>
      </c>
      <c r="O9" s="37">
        <v>1522</v>
      </c>
      <c r="P9" s="36">
        <v>1539</v>
      </c>
      <c r="Q9" s="36">
        <v>1532</v>
      </c>
      <c r="R9" s="38">
        <v>1631</v>
      </c>
      <c r="S9" s="39">
        <v>6336</v>
      </c>
      <c r="T9" s="40">
        <v>6224</v>
      </c>
      <c r="U9" s="41"/>
      <c r="V9" s="42">
        <v>3050</v>
      </c>
      <c r="W9" s="43">
        <v>3083</v>
      </c>
      <c r="X9" s="43">
        <v>3072</v>
      </c>
      <c r="Y9" s="43">
        <v>3306</v>
      </c>
      <c r="Z9" s="44">
        <v>12511</v>
      </c>
      <c r="AA9" s="43">
        <v>3180</v>
      </c>
      <c r="AB9" s="43">
        <v>3123</v>
      </c>
      <c r="AC9" s="43">
        <v>3104</v>
      </c>
      <c r="AD9" s="45">
        <v>3275</v>
      </c>
      <c r="AE9" s="44">
        <v>12682</v>
      </c>
      <c r="AF9" s="45">
        <v>3171</v>
      </c>
      <c r="AG9" s="45">
        <v>3106</v>
      </c>
      <c r="AH9" s="53">
        <v>3126</v>
      </c>
      <c r="AI9" s="34">
        <v>6.0000000000000001E-3</v>
      </c>
      <c r="AJ9" s="34">
        <v>7.0000000000000001E-3</v>
      </c>
      <c r="AK9" s="47"/>
      <c r="AL9" s="49"/>
      <c r="AM9" s="49"/>
    </row>
    <row r="10" spans="2:42" x14ac:dyDescent="0.4">
      <c r="B10" s="54" t="s">
        <v>38</v>
      </c>
      <c r="C10" s="16">
        <v>-302</v>
      </c>
      <c r="D10" s="16">
        <v>-309</v>
      </c>
      <c r="E10" s="16">
        <v>-346</v>
      </c>
      <c r="F10" s="16">
        <v>-478</v>
      </c>
      <c r="G10" s="17">
        <v>-397</v>
      </c>
      <c r="H10" s="16">
        <v>-318</v>
      </c>
      <c r="I10" s="16">
        <v>-406.6</v>
      </c>
      <c r="J10" s="16">
        <v>-417.154</v>
      </c>
      <c r="K10" s="17">
        <v>-417</v>
      </c>
      <c r="L10" s="16">
        <v>-484</v>
      </c>
      <c r="M10" s="16">
        <v>-410</v>
      </c>
      <c r="N10" s="16">
        <v>-443</v>
      </c>
      <c r="O10" s="17">
        <v>-380</v>
      </c>
      <c r="P10" s="16">
        <v>-385</v>
      </c>
      <c r="Q10" s="16">
        <v>-389</v>
      </c>
      <c r="R10" s="55">
        <v>-495</v>
      </c>
      <c r="S10" s="19">
        <v>-1754</v>
      </c>
      <c r="T10" s="56">
        <v>-1649</v>
      </c>
      <c r="V10" s="33">
        <v>-623</v>
      </c>
      <c r="W10" s="23">
        <v>-631</v>
      </c>
      <c r="X10" s="23">
        <v>-625</v>
      </c>
      <c r="Y10" s="23">
        <v>-810</v>
      </c>
      <c r="Z10" s="57">
        <v>-2689</v>
      </c>
      <c r="AA10" s="23">
        <v>-735</v>
      </c>
      <c r="AB10" s="23">
        <v>-644</v>
      </c>
      <c r="AC10" s="23">
        <v>-635</v>
      </c>
      <c r="AD10" s="23">
        <v>-802</v>
      </c>
      <c r="AE10" s="58">
        <v>-2817</v>
      </c>
      <c r="AF10" s="23">
        <v>-749</v>
      </c>
      <c r="AG10" s="23">
        <v>-731</v>
      </c>
      <c r="AH10" s="59">
        <v>-722</v>
      </c>
      <c r="AI10" s="28">
        <v>-1.2E-2</v>
      </c>
      <c r="AJ10" s="28">
        <v>0.13700000000000001</v>
      </c>
      <c r="AK10" s="47"/>
      <c r="AL10" s="49"/>
      <c r="AM10" s="49"/>
      <c r="AN10" s="48"/>
      <c r="AO10" s="49"/>
      <c r="AP10" s="49"/>
    </row>
    <row r="11" spans="2:42" x14ac:dyDescent="0.4">
      <c r="B11" s="60" t="s">
        <v>39</v>
      </c>
      <c r="C11" s="61">
        <v>-119.72656294000001</v>
      </c>
      <c r="D11" s="61">
        <v>-145.90176543000001</v>
      </c>
      <c r="E11" s="61">
        <v>-150.52014080999999</v>
      </c>
      <c r="F11" s="61">
        <v>-263.06888743000002</v>
      </c>
      <c r="G11" s="62">
        <v>-195</v>
      </c>
      <c r="H11" s="61">
        <v>-129</v>
      </c>
      <c r="I11" s="61">
        <v>-218</v>
      </c>
      <c r="J11" s="61">
        <v>-214</v>
      </c>
      <c r="K11" s="62">
        <v>-230</v>
      </c>
      <c r="L11" s="61">
        <v>-291</v>
      </c>
      <c r="M11" s="61">
        <v>-235</v>
      </c>
      <c r="N11" s="61">
        <v>-284</v>
      </c>
      <c r="O11" s="62">
        <v>-216</v>
      </c>
      <c r="P11" s="61">
        <v>-216</v>
      </c>
      <c r="Q11" s="61">
        <v>-225</v>
      </c>
      <c r="R11" s="63">
        <v>-318</v>
      </c>
      <c r="S11" s="64">
        <v>-1040</v>
      </c>
      <c r="T11" s="65">
        <v>-975</v>
      </c>
      <c r="U11" s="66"/>
      <c r="V11" s="67">
        <v>-444</v>
      </c>
      <c r="W11" s="68">
        <v>-450</v>
      </c>
      <c r="X11" s="68">
        <v>-449</v>
      </c>
      <c r="Y11" s="68">
        <v>-631</v>
      </c>
      <c r="Z11" s="69">
        <v>-1974</v>
      </c>
      <c r="AA11" s="68">
        <v>-553</v>
      </c>
      <c r="AB11" s="68">
        <v>-449</v>
      </c>
      <c r="AC11" s="68">
        <v>-443</v>
      </c>
      <c r="AD11" s="68">
        <v>-596</v>
      </c>
      <c r="AE11" s="69">
        <v>-2042</v>
      </c>
      <c r="AF11" s="68">
        <v>-541</v>
      </c>
      <c r="AG11" s="68">
        <v>-496</v>
      </c>
      <c r="AH11" s="70">
        <v>-463</v>
      </c>
      <c r="AI11" s="28">
        <v>-6.7000000000000004E-2</v>
      </c>
      <c r="AJ11" s="28">
        <v>4.4999999999999998E-2</v>
      </c>
      <c r="AK11" s="71"/>
      <c r="AL11" s="49"/>
      <c r="AM11" s="49"/>
    </row>
    <row r="12" spans="2:42" x14ac:dyDescent="0.4">
      <c r="B12" s="60" t="s">
        <v>40</v>
      </c>
      <c r="C12" s="61">
        <v>-181.61976068999999</v>
      </c>
      <c r="D12" s="61">
        <v>-161.51918758000002</v>
      </c>
      <c r="E12" s="61">
        <v>-195</v>
      </c>
      <c r="F12" s="61">
        <v>-215</v>
      </c>
      <c r="G12" s="62">
        <v>-202</v>
      </c>
      <c r="H12" s="61">
        <v>-189</v>
      </c>
      <c r="I12" s="61">
        <v>-189</v>
      </c>
      <c r="J12" s="61">
        <v>-203</v>
      </c>
      <c r="K12" s="62">
        <v>-187</v>
      </c>
      <c r="L12" s="61">
        <v>-193</v>
      </c>
      <c r="M12" s="61">
        <v>-175</v>
      </c>
      <c r="N12" s="61">
        <v>-159</v>
      </c>
      <c r="O12" s="62">
        <v>-164</v>
      </c>
      <c r="P12" s="61">
        <v>-169</v>
      </c>
      <c r="Q12" s="61">
        <v>-164</v>
      </c>
      <c r="R12" s="63">
        <v>-177</v>
      </c>
      <c r="S12" s="64">
        <v>-714</v>
      </c>
      <c r="T12" s="65">
        <v>-674</v>
      </c>
      <c r="U12" s="66"/>
      <c r="V12" s="67">
        <v>-179</v>
      </c>
      <c r="W12" s="68">
        <v>-181</v>
      </c>
      <c r="X12" s="68">
        <v>-176</v>
      </c>
      <c r="Y12" s="68">
        <v>-180</v>
      </c>
      <c r="Z12" s="69">
        <v>-716</v>
      </c>
      <c r="AA12" s="68">
        <v>-183</v>
      </c>
      <c r="AB12" s="68">
        <v>-195</v>
      </c>
      <c r="AC12" s="68">
        <v>-192</v>
      </c>
      <c r="AD12" s="68">
        <v>-206</v>
      </c>
      <c r="AE12" s="72">
        <v>-776</v>
      </c>
      <c r="AF12" s="68">
        <v>-208</v>
      </c>
      <c r="AG12" s="68">
        <v>-235</v>
      </c>
      <c r="AH12" s="70">
        <v>-258</v>
      </c>
      <c r="AI12" s="34">
        <v>9.8000000000000004E-2</v>
      </c>
      <c r="AJ12" s="34">
        <v>0.34399999999999997</v>
      </c>
      <c r="AK12" s="71"/>
      <c r="AL12" s="49"/>
      <c r="AM12" s="49"/>
    </row>
    <row r="13" spans="2:42" x14ac:dyDescent="0.4">
      <c r="B13" s="35" t="s">
        <v>41</v>
      </c>
      <c r="C13" s="36">
        <v>1207</v>
      </c>
      <c r="D13" s="36">
        <v>1240</v>
      </c>
      <c r="E13" s="36">
        <v>1216</v>
      </c>
      <c r="F13" s="36">
        <v>1200</v>
      </c>
      <c r="G13" s="37">
        <v>1163</v>
      </c>
      <c r="H13" s="36">
        <v>1134</v>
      </c>
      <c r="I13" s="36">
        <v>1172.4000000000001</v>
      </c>
      <c r="J13" s="36">
        <v>1144</v>
      </c>
      <c r="K13" s="37">
        <v>1133</v>
      </c>
      <c r="L13" s="36">
        <v>1134</v>
      </c>
      <c r="M13" s="36">
        <v>1174</v>
      </c>
      <c r="N13" s="36">
        <v>1141</v>
      </c>
      <c r="O13" s="37">
        <v>1142</v>
      </c>
      <c r="P13" s="36">
        <v>1154</v>
      </c>
      <c r="Q13" s="36">
        <v>1143</v>
      </c>
      <c r="R13" s="73">
        <v>1136</v>
      </c>
      <c r="S13" s="74">
        <v>4582</v>
      </c>
      <c r="T13" s="75">
        <v>4575</v>
      </c>
      <c r="U13" s="41"/>
      <c r="V13" s="76">
        <v>2427</v>
      </c>
      <c r="W13" s="77">
        <v>2453</v>
      </c>
      <c r="X13" s="77">
        <v>2447</v>
      </c>
      <c r="Y13" s="77">
        <v>2496</v>
      </c>
      <c r="Z13" s="44">
        <v>9823</v>
      </c>
      <c r="AA13" s="78">
        <v>2445</v>
      </c>
      <c r="AB13" s="78">
        <v>2479</v>
      </c>
      <c r="AC13" s="78">
        <v>2469</v>
      </c>
      <c r="AD13" s="45">
        <v>2472</v>
      </c>
      <c r="AE13" s="44">
        <v>9864</v>
      </c>
      <c r="AF13" s="45">
        <v>2422</v>
      </c>
      <c r="AG13" s="45">
        <v>2375</v>
      </c>
      <c r="AH13" s="46">
        <v>2404</v>
      </c>
      <c r="AI13" s="34">
        <v>1.2E-2</v>
      </c>
      <c r="AJ13" s="34">
        <v>-2.5999999999999999E-2</v>
      </c>
      <c r="AK13" s="47"/>
      <c r="AL13" s="49"/>
      <c r="AM13" s="49"/>
    </row>
    <row r="14" spans="2:42" s="49" customFormat="1" x14ac:dyDescent="0.4">
      <c r="B14" s="79" t="s">
        <v>42</v>
      </c>
      <c r="C14" s="80">
        <v>0.8</v>
      </c>
      <c r="D14" s="80">
        <v>0.80100000000000005</v>
      </c>
      <c r="E14" s="80">
        <v>0.77800000000000002</v>
      </c>
      <c r="F14" s="80">
        <v>0.71499999999999997</v>
      </c>
      <c r="G14" s="81">
        <v>0.746</v>
      </c>
      <c r="H14" s="80">
        <v>0.78100000000000003</v>
      </c>
      <c r="I14" s="80">
        <v>0.74199999999999999</v>
      </c>
      <c r="J14" s="80">
        <v>0.73299999999999998</v>
      </c>
      <c r="K14" s="81">
        <v>0.73099999999999998</v>
      </c>
      <c r="L14" s="80">
        <v>0.70099999999999996</v>
      </c>
      <c r="M14" s="80">
        <v>0.74099999999999999</v>
      </c>
      <c r="N14" s="80">
        <v>0.72</v>
      </c>
      <c r="O14" s="81">
        <v>0.75</v>
      </c>
      <c r="P14" s="80">
        <v>0.75</v>
      </c>
      <c r="Q14" s="80">
        <v>0.746</v>
      </c>
      <c r="R14" s="82">
        <v>0.69899999999999995</v>
      </c>
      <c r="S14" s="83">
        <v>0.72299999999999998</v>
      </c>
      <c r="T14" s="84">
        <v>0.73499999999999999</v>
      </c>
      <c r="U14" s="85"/>
      <c r="V14" s="86">
        <v>0.79600000000000004</v>
      </c>
      <c r="W14" s="87">
        <v>0.79600000000000004</v>
      </c>
      <c r="X14" s="87">
        <v>0.79700000000000004</v>
      </c>
      <c r="Y14" s="87">
        <v>0.755</v>
      </c>
      <c r="Z14" s="88">
        <v>0.78500000000000003</v>
      </c>
      <c r="AA14" s="28">
        <v>0.76900000000000002</v>
      </c>
      <c r="AB14" s="28">
        <v>0.79400000000000004</v>
      </c>
      <c r="AC14" s="28">
        <v>0.79500000000000004</v>
      </c>
      <c r="AD14" s="28">
        <v>0.755</v>
      </c>
      <c r="AE14" s="88">
        <v>0.77800000000000002</v>
      </c>
      <c r="AF14" s="28">
        <v>0.76200000000000001</v>
      </c>
      <c r="AG14" s="28">
        <v>0.76500000000000001</v>
      </c>
      <c r="AH14" s="89">
        <v>0.76900000000000002</v>
      </c>
      <c r="AI14" s="604">
        <v>0.4</v>
      </c>
      <c r="AJ14" s="604">
        <v>-2.6</v>
      </c>
      <c r="AK14" s="80" t="s">
        <v>43</v>
      </c>
      <c r="AL14" s="603"/>
      <c r="AM14" s="603"/>
    </row>
    <row r="15" spans="2:42" x14ac:dyDescent="0.4">
      <c r="B15" s="54" t="s">
        <v>44</v>
      </c>
      <c r="C15" s="16">
        <v>-401</v>
      </c>
      <c r="D15" s="16">
        <v>-392</v>
      </c>
      <c r="E15" s="16">
        <v>-380</v>
      </c>
      <c r="F15" s="16">
        <v>-381</v>
      </c>
      <c r="G15" s="17">
        <v>-407</v>
      </c>
      <c r="H15" s="16">
        <v>-364</v>
      </c>
      <c r="I15" s="16">
        <v>-386</v>
      </c>
      <c r="J15" s="29">
        <v>-378</v>
      </c>
      <c r="K15" s="17">
        <v>-395</v>
      </c>
      <c r="L15" s="16">
        <v>-391</v>
      </c>
      <c r="M15" s="16">
        <v>-386</v>
      </c>
      <c r="N15" s="16">
        <v>-401</v>
      </c>
      <c r="O15" s="17">
        <v>-401</v>
      </c>
      <c r="P15" s="16">
        <v>-412</v>
      </c>
      <c r="Q15" s="16">
        <v>-394</v>
      </c>
      <c r="R15" s="55">
        <v>-573</v>
      </c>
      <c r="S15" s="19">
        <v>-1573</v>
      </c>
      <c r="T15" s="56">
        <v>-1779</v>
      </c>
      <c r="V15" s="33">
        <v>-966</v>
      </c>
      <c r="W15" s="23">
        <v>-974</v>
      </c>
      <c r="X15" s="23">
        <v>-985</v>
      </c>
      <c r="Y15" s="23">
        <v>-940</v>
      </c>
      <c r="Z15" s="90">
        <v>-3865</v>
      </c>
      <c r="AA15" s="23">
        <v>-934</v>
      </c>
      <c r="AB15" s="23">
        <v>-999</v>
      </c>
      <c r="AC15" s="23">
        <v>-903</v>
      </c>
      <c r="AD15" s="68">
        <v>-875</v>
      </c>
      <c r="AE15" s="90">
        <v>-3711</v>
      </c>
      <c r="AF15" s="68">
        <v>-1075</v>
      </c>
      <c r="AG15" s="68">
        <v>-979</v>
      </c>
      <c r="AH15" s="59">
        <v>-896</v>
      </c>
      <c r="AI15" s="28">
        <v>-8.5000000000000006E-2</v>
      </c>
      <c r="AJ15" s="28">
        <v>-8.0000000000000002E-3</v>
      </c>
      <c r="AK15" s="47"/>
      <c r="AL15" s="49"/>
      <c r="AM15" s="49"/>
    </row>
    <row r="16" spans="2:42" x14ac:dyDescent="0.4">
      <c r="B16" s="91" t="s">
        <v>45</v>
      </c>
      <c r="C16" s="61">
        <v>-115</v>
      </c>
      <c r="D16" s="61">
        <v>-118</v>
      </c>
      <c r="E16" s="61">
        <v>-112</v>
      </c>
      <c r="F16" s="61">
        <v>-109</v>
      </c>
      <c r="G16" s="62">
        <v>-110</v>
      </c>
      <c r="H16" s="61">
        <v>-92</v>
      </c>
      <c r="I16" s="61">
        <v>-107</v>
      </c>
      <c r="J16" s="61">
        <v>-96</v>
      </c>
      <c r="K16" s="62">
        <v>-102</v>
      </c>
      <c r="L16" s="61">
        <v>-96</v>
      </c>
      <c r="M16" s="61">
        <v>-82</v>
      </c>
      <c r="N16" s="61">
        <v>-97</v>
      </c>
      <c r="O16" s="62">
        <v>-96</v>
      </c>
      <c r="P16" s="61">
        <v>-95</v>
      </c>
      <c r="Q16" s="61">
        <v>-90</v>
      </c>
      <c r="R16" s="55">
        <v>-90</v>
      </c>
      <c r="S16" s="64">
        <v>-377</v>
      </c>
      <c r="T16" s="56">
        <v>-371</v>
      </c>
      <c r="U16" s="92"/>
      <c r="V16" s="67">
        <v>-183</v>
      </c>
      <c r="W16" s="68">
        <v>-187</v>
      </c>
      <c r="X16" s="68">
        <v>-180</v>
      </c>
      <c r="Y16" s="93">
        <v>-158</v>
      </c>
      <c r="Z16" s="90">
        <v>-708</v>
      </c>
      <c r="AA16" s="23">
        <v>-172</v>
      </c>
      <c r="AB16" s="23">
        <v>-196</v>
      </c>
      <c r="AC16" s="23">
        <v>-166</v>
      </c>
      <c r="AD16" s="68">
        <v>-185</v>
      </c>
      <c r="AE16" s="90">
        <v>-719</v>
      </c>
      <c r="AF16" s="68">
        <v>-170</v>
      </c>
      <c r="AG16" s="68">
        <v>-174</v>
      </c>
      <c r="AH16" s="59">
        <v>-162</v>
      </c>
      <c r="AI16" s="28">
        <v>-6.9000000000000006E-2</v>
      </c>
      <c r="AJ16" s="28">
        <v>-2.4E-2</v>
      </c>
      <c r="AK16" s="71"/>
      <c r="AL16" s="49"/>
      <c r="AM16" s="49"/>
    </row>
    <row r="17" spans="2:39" x14ac:dyDescent="0.4">
      <c r="B17" s="91" t="s">
        <v>46</v>
      </c>
      <c r="C17" s="61">
        <v>-65</v>
      </c>
      <c r="D17" s="61">
        <v>-54</v>
      </c>
      <c r="E17" s="61">
        <v>-53</v>
      </c>
      <c r="F17" s="61">
        <v>-52</v>
      </c>
      <c r="G17" s="62">
        <v>-64</v>
      </c>
      <c r="H17" s="61">
        <v>-51</v>
      </c>
      <c r="I17" s="61">
        <v>-59</v>
      </c>
      <c r="J17" s="61">
        <v>-68</v>
      </c>
      <c r="K17" s="62">
        <v>-62</v>
      </c>
      <c r="L17" s="61">
        <v>-57</v>
      </c>
      <c r="M17" s="61">
        <v>-64</v>
      </c>
      <c r="N17" s="61">
        <v>-61</v>
      </c>
      <c r="O17" s="62">
        <v>-65</v>
      </c>
      <c r="P17" s="61">
        <v>-61</v>
      </c>
      <c r="Q17" s="61">
        <v>-64</v>
      </c>
      <c r="R17" s="55">
        <v>-71</v>
      </c>
      <c r="S17" s="64">
        <v>-244</v>
      </c>
      <c r="T17" s="56">
        <v>-261</v>
      </c>
      <c r="U17" s="92"/>
      <c r="V17" s="67">
        <v>-219</v>
      </c>
      <c r="W17" s="68">
        <v>-222</v>
      </c>
      <c r="X17" s="68">
        <v>-237</v>
      </c>
      <c r="Y17" s="93">
        <v>-223</v>
      </c>
      <c r="Z17" s="90">
        <v>-901</v>
      </c>
      <c r="AA17" s="23">
        <v>-218</v>
      </c>
      <c r="AB17" s="23">
        <v>-219</v>
      </c>
      <c r="AC17" s="23">
        <v>-215</v>
      </c>
      <c r="AD17" s="68">
        <v>-246</v>
      </c>
      <c r="AE17" s="90">
        <v>-898</v>
      </c>
      <c r="AF17" s="68">
        <v>-354</v>
      </c>
      <c r="AG17" s="68">
        <v>-223</v>
      </c>
      <c r="AH17" s="59">
        <v>-205</v>
      </c>
      <c r="AI17" s="28">
        <v>-8.1000000000000003E-2</v>
      </c>
      <c r="AJ17" s="28">
        <v>-4.7E-2</v>
      </c>
      <c r="AK17" s="71"/>
      <c r="AL17" s="49"/>
      <c r="AM17" s="49"/>
    </row>
    <row r="18" spans="2:39" x14ac:dyDescent="0.4">
      <c r="B18" s="94" t="s">
        <v>47</v>
      </c>
      <c r="C18" s="61">
        <v>-52</v>
      </c>
      <c r="D18" s="61">
        <v>-43</v>
      </c>
      <c r="E18" s="61">
        <v>-42</v>
      </c>
      <c r="F18" s="61">
        <v>-33</v>
      </c>
      <c r="G18" s="62">
        <v>-58</v>
      </c>
      <c r="H18" s="61">
        <v>-56</v>
      </c>
      <c r="I18" s="61">
        <v>-38</v>
      </c>
      <c r="J18" s="61">
        <v>-39</v>
      </c>
      <c r="K18" s="62">
        <v>-59</v>
      </c>
      <c r="L18" s="61">
        <v>-49</v>
      </c>
      <c r="M18" s="61">
        <v>-47</v>
      </c>
      <c r="N18" s="61">
        <v>-66</v>
      </c>
      <c r="O18" s="62">
        <v>-66</v>
      </c>
      <c r="P18" s="61">
        <v>-67</v>
      </c>
      <c r="Q18" s="61">
        <v>-75</v>
      </c>
      <c r="R18" s="55">
        <v>-88</v>
      </c>
      <c r="S18" s="64">
        <v>-221</v>
      </c>
      <c r="T18" s="56">
        <v>-296</v>
      </c>
      <c r="U18" s="92"/>
      <c r="V18" s="67">
        <v>-210</v>
      </c>
      <c r="W18" s="68">
        <v>-223</v>
      </c>
      <c r="X18" s="68">
        <v>-233</v>
      </c>
      <c r="Y18" s="93">
        <v>-233</v>
      </c>
      <c r="Z18" s="90">
        <v>-899</v>
      </c>
      <c r="AA18" s="23">
        <v>-247</v>
      </c>
      <c r="AB18" s="23">
        <v>-268</v>
      </c>
      <c r="AC18" s="23">
        <v>-204</v>
      </c>
      <c r="AD18" s="68">
        <v>-244</v>
      </c>
      <c r="AE18" s="90">
        <v>-963</v>
      </c>
      <c r="AF18" s="68">
        <v>-222</v>
      </c>
      <c r="AG18" s="68">
        <v>-232</v>
      </c>
      <c r="AH18" s="59">
        <v>-255</v>
      </c>
      <c r="AI18" s="28">
        <v>9.9000000000000005E-2</v>
      </c>
      <c r="AJ18" s="28">
        <v>0.25</v>
      </c>
      <c r="AK18" s="71"/>
      <c r="AL18" s="49"/>
      <c r="AM18" s="49"/>
    </row>
    <row r="19" spans="2:39" x14ac:dyDescent="0.4">
      <c r="B19" s="91" t="s">
        <v>48</v>
      </c>
      <c r="C19" s="61">
        <v>-78</v>
      </c>
      <c r="D19" s="61">
        <v>-78</v>
      </c>
      <c r="E19" s="61">
        <v>-74</v>
      </c>
      <c r="F19" s="61">
        <v>-80</v>
      </c>
      <c r="G19" s="62">
        <v>-80</v>
      </c>
      <c r="H19" s="61">
        <v>-80</v>
      </c>
      <c r="I19" s="61">
        <v>-77</v>
      </c>
      <c r="J19" s="61">
        <v>-82</v>
      </c>
      <c r="K19" s="62">
        <v>-81</v>
      </c>
      <c r="L19" s="61">
        <v>-79</v>
      </c>
      <c r="M19" s="61">
        <v>-84</v>
      </c>
      <c r="N19" s="61">
        <v>-83</v>
      </c>
      <c r="O19" s="62">
        <v>-82</v>
      </c>
      <c r="P19" s="61">
        <v>-83</v>
      </c>
      <c r="Q19" s="61">
        <v>-77</v>
      </c>
      <c r="R19" s="55">
        <v>-88</v>
      </c>
      <c r="S19" s="64">
        <v>-327</v>
      </c>
      <c r="T19" s="56">
        <v>-330</v>
      </c>
      <c r="U19" s="92"/>
      <c r="V19" s="67">
        <v>-181</v>
      </c>
      <c r="W19" s="68">
        <v>-182</v>
      </c>
      <c r="X19" s="68">
        <v>-166</v>
      </c>
      <c r="Y19" s="93">
        <v>-187</v>
      </c>
      <c r="Z19" s="90">
        <v>-716</v>
      </c>
      <c r="AA19" s="23">
        <v>-179</v>
      </c>
      <c r="AB19" s="23">
        <v>-139</v>
      </c>
      <c r="AC19" s="23">
        <v>-105</v>
      </c>
      <c r="AD19" s="68">
        <v>-156</v>
      </c>
      <c r="AE19" s="90">
        <v>-579</v>
      </c>
      <c r="AF19" s="68">
        <v>-156</v>
      </c>
      <c r="AG19" s="68">
        <v>-162</v>
      </c>
      <c r="AH19" s="59">
        <v>-158</v>
      </c>
      <c r="AI19" s="28">
        <v>-2.5000000000000001E-2</v>
      </c>
      <c r="AJ19" s="28">
        <v>0.505</v>
      </c>
      <c r="AK19" s="71"/>
      <c r="AL19" s="49"/>
      <c r="AM19" s="49"/>
    </row>
    <row r="20" spans="2:39" x14ac:dyDescent="0.4">
      <c r="B20" s="91" t="s">
        <v>49</v>
      </c>
      <c r="C20" s="61">
        <v>-77</v>
      </c>
      <c r="D20" s="61">
        <v>-87</v>
      </c>
      <c r="E20" s="61">
        <v>-80</v>
      </c>
      <c r="F20" s="61">
        <v>-79</v>
      </c>
      <c r="G20" s="62">
        <v>-82</v>
      </c>
      <c r="H20" s="61">
        <v>-65</v>
      </c>
      <c r="I20" s="61">
        <v>-75</v>
      </c>
      <c r="J20" s="61">
        <v>-75</v>
      </c>
      <c r="K20" s="62">
        <v>-81</v>
      </c>
      <c r="L20" s="61">
        <v>-96</v>
      </c>
      <c r="M20" s="61">
        <v>-92</v>
      </c>
      <c r="N20" s="71">
        <v>-80</v>
      </c>
      <c r="O20" s="62">
        <v>-81</v>
      </c>
      <c r="P20" s="71">
        <v>-94</v>
      </c>
      <c r="Q20" s="71">
        <v>-88</v>
      </c>
      <c r="R20" s="55">
        <v>-188</v>
      </c>
      <c r="S20" s="64">
        <v>-349</v>
      </c>
      <c r="T20" s="56">
        <v>-450</v>
      </c>
      <c r="U20" s="92"/>
      <c r="V20" s="67">
        <v>-152</v>
      </c>
      <c r="W20" s="68">
        <v>-143</v>
      </c>
      <c r="X20" s="68">
        <v>-153</v>
      </c>
      <c r="Y20" s="93">
        <v>-114</v>
      </c>
      <c r="Z20" s="90">
        <v>-562</v>
      </c>
      <c r="AA20" s="23">
        <v>-99</v>
      </c>
      <c r="AB20" s="23">
        <v>-154</v>
      </c>
      <c r="AC20" s="23">
        <v>-181</v>
      </c>
      <c r="AD20" s="68">
        <v>-140</v>
      </c>
      <c r="AE20" s="90">
        <v>-574</v>
      </c>
      <c r="AF20" s="68">
        <v>-145</v>
      </c>
      <c r="AG20" s="68">
        <v>-162</v>
      </c>
      <c r="AH20" s="59">
        <v>-74</v>
      </c>
      <c r="AI20" s="28">
        <v>-0.54300000000000004</v>
      </c>
      <c r="AJ20" s="28">
        <v>-0.59099999999999997</v>
      </c>
      <c r="AK20" s="71"/>
      <c r="AL20" s="49"/>
      <c r="AM20" s="49"/>
    </row>
    <row r="21" spans="2:39" x14ac:dyDescent="0.4">
      <c r="B21" s="91" t="s">
        <v>50</v>
      </c>
      <c r="C21" s="95">
        <v>-14</v>
      </c>
      <c r="D21" s="95">
        <v>-12</v>
      </c>
      <c r="E21" s="95">
        <v>-19</v>
      </c>
      <c r="F21" s="95">
        <v>-28</v>
      </c>
      <c r="G21" s="96">
        <v>-13</v>
      </c>
      <c r="H21" s="95">
        <v>-20</v>
      </c>
      <c r="I21" s="95">
        <v>-30</v>
      </c>
      <c r="J21" s="95">
        <v>-18</v>
      </c>
      <c r="K21" s="96">
        <v>-10</v>
      </c>
      <c r="L21" s="95">
        <v>-14</v>
      </c>
      <c r="M21" s="95">
        <v>-17</v>
      </c>
      <c r="N21" s="95">
        <v>-14</v>
      </c>
      <c r="O21" s="96">
        <v>-11</v>
      </c>
      <c r="P21" s="95">
        <v>-12</v>
      </c>
      <c r="Q21" s="95">
        <v>0</v>
      </c>
      <c r="R21" s="97">
        <v>-48</v>
      </c>
      <c r="S21" s="98">
        <v>-55</v>
      </c>
      <c r="T21" s="99">
        <v>-71</v>
      </c>
      <c r="U21" s="92"/>
      <c r="V21" s="100">
        <v>-21</v>
      </c>
      <c r="W21" s="101">
        <v>-16</v>
      </c>
      <c r="X21" s="101">
        <v>-17</v>
      </c>
      <c r="Y21" s="102">
        <v>-24</v>
      </c>
      <c r="Z21" s="103">
        <v>-78</v>
      </c>
      <c r="AA21" s="102">
        <v>-18</v>
      </c>
      <c r="AB21" s="102">
        <v>-23</v>
      </c>
      <c r="AC21" s="102">
        <v>-33</v>
      </c>
      <c r="AD21" s="68">
        <v>96</v>
      </c>
      <c r="AE21" s="104">
        <v>22</v>
      </c>
      <c r="AF21" s="68">
        <v>-27</v>
      </c>
      <c r="AG21" s="68">
        <v>-25</v>
      </c>
      <c r="AH21" s="105">
        <v>-43</v>
      </c>
      <c r="AI21" s="34">
        <v>0.72</v>
      </c>
      <c r="AJ21" s="34">
        <v>0.30299999999999999</v>
      </c>
      <c r="AK21" s="106"/>
      <c r="AL21" s="49"/>
      <c r="AM21" s="49"/>
    </row>
    <row r="22" spans="2:39" x14ac:dyDescent="0.4">
      <c r="B22" s="107" t="s">
        <v>51</v>
      </c>
      <c r="C22" s="108">
        <v>806</v>
      </c>
      <c r="D22" s="108">
        <v>848</v>
      </c>
      <c r="E22" s="108">
        <v>836</v>
      </c>
      <c r="F22" s="108">
        <v>819</v>
      </c>
      <c r="G22" s="109">
        <v>756</v>
      </c>
      <c r="H22" s="108">
        <v>770</v>
      </c>
      <c r="I22" s="108">
        <v>786</v>
      </c>
      <c r="J22" s="110">
        <v>766</v>
      </c>
      <c r="K22" s="111">
        <v>738</v>
      </c>
      <c r="L22" s="110">
        <v>743</v>
      </c>
      <c r="M22" s="110">
        <v>788</v>
      </c>
      <c r="N22" s="110">
        <v>740</v>
      </c>
      <c r="O22" s="111">
        <v>741</v>
      </c>
      <c r="P22" s="110">
        <v>742</v>
      </c>
      <c r="Q22" s="108">
        <v>749</v>
      </c>
      <c r="R22" s="112">
        <v>563</v>
      </c>
      <c r="S22" s="113">
        <v>3009</v>
      </c>
      <c r="T22" s="114">
        <v>2796</v>
      </c>
      <c r="U22" s="115"/>
      <c r="V22" s="116">
        <v>1461</v>
      </c>
      <c r="W22" s="117">
        <v>1478</v>
      </c>
      <c r="X22" s="117">
        <v>1462</v>
      </c>
      <c r="Y22" s="117">
        <v>1556</v>
      </c>
      <c r="Z22" s="118">
        <v>5957</v>
      </c>
      <c r="AA22" s="119">
        <v>1511</v>
      </c>
      <c r="AB22" s="119">
        <v>1480</v>
      </c>
      <c r="AC22" s="119">
        <v>1567</v>
      </c>
      <c r="AD22" s="120">
        <v>1597</v>
      </c>
      <c r="AE22" s="118">
        <v>6155</v>
      </c>
      <c r="AF22" s="120">
        <v>1347</v>
      </c>
      <c r="AG22" s="120">
        <v>1396</v>
      </c>
      <c r="AH22" s="121">
        <v>1509</v>
      </c>
      <c r="AI22" s="28">
        <v>8.1000000000000003E-2</v>
      </c>
      <c r="AJ22" s="28">
        <v>-3.6999999999999998E-2</v>
      </c>
      <c r="AK22" s="47"/>
      <c r="AL22" s="49"/>
      <c r="AM22" s="49"/>
    </row>
    <row r="23" spans="2:39" s="49" customFormat="1" x14ac:dyDescent="0.4">
      <c r="B23" s="122" t="s">
        <v>52</v>
      </c>
      <c r="C23" s="123">
        <v>0.53400000000000003</v>
      </c>
      <c r="D23" s="124">
        <v>0.54700000000000004</v>
      </c>
      <c r="E23" s="124">
        <v>0.53500000000000003</v>
      </c>
      <c r="F23" s="124">
        <v>0.48799999999999999</v>
      </c>
      <c r="G23" s="123">
        <v>0.48499999999999999</v>
      </c>
      <c r="H23" s="124">
        <v>0.53</v>
      </c>
      <c r="I23" s="124">
        <v>0.498</v>
      </c>
      <c r="J23" s="125">
        <v>0.49099999999999999</v>
      </c>
      <c r="K23" s="123">
        <v>0.47599999999999998</v>
      </c>
      <c r="L23" s="124">
        <v>0.45900000000000002</v>
      </c>
      <c r="M23" s="124">
        <v>0.497</v>
      </c>
      <c r="N23" s="124">
        <v>0.46700000000000003</v>
      </c>
      <c r="O23" s="123">
        <v>0.48699999999999999</v>
      </c>
      <c r="P23" s="124">
        <v>0.48199999999999998</v>
      </c>
      <c r="Q23" s="124">
        <v>0.48899999999999999</v>
      </c>
      <c r="R23" s="126">
        <v>0.34518700183936235</v>
      </c>
      <c r="S23" s="127">
        <v>0.47499999999999998</v>
      </c>
      <c r="T23" s="128"/>
      <c r="U23" s="85"/>
      <c r="V23" s="129">
        <v>0.47899999999999998</v>
      </c>
      <c r="W23" s="130">
        <v>0.47899999999999998</v>
      </c>
      <c r="X23" s="130">
        <v>0.47599999999999998</v>
      </c>
      <c r="Y23" s="130">
        <v>0.47099999999999997</v>
      </c>
      <c r="Z23" s="131">
        <v>0.47599999999999998</v>
      </c>
      <c r="AA23" s="34">
        <v>0.47499999999999998</v>
      </c>
      <c r="AB23" s="34">
        <v>0.47399999999999998</v>
      </c>
      <c r="AC23" s="34">
        <v>0.505</v>
      </c>
      <c r="AD23" s="34">
        <v>0.48799999999999999</v>
      </c>
      <c r="AE23" s="131">
        <v>0.48499999999999999</v>
      </c>
      <c r="AF23" s="34">
        <v>0.42199999999999999</v>
      </c>
      <c r="AG23" s="34">
        <v>0.44900000000000001</v>
      </c>
      <c r="AH23" s="132">
        <v>0.48299999999999998</v>
      </c>
      <c r="AI23" s="605">
        <v>3.3</v>
      </c>
      <c r="AJ23" s="605">
        <v>-2.2000000000000002</v>
      </c>
      <c r="AK23" s="80" t="s">
        <v>43</v>
      </c>
    </row>
    <row r="24" spans="2:39" outlineLevel="2" x14ac:dyDescent="0.4">
      <c r="B24" s="107" t="s">
        <v>53</v>
      </c>
      <c r="C24" s="133"/>
      <c r="D24" s="133"/>
      <c r="E24" s="134"/>
      <c r="F24" s="134"/>
      <c r="G24" s="135">
        <v>756</v>
      </c>
      <c r="H24" s="136">
        <v>745</v>
      </c>
      <c r="I24" s="136">
        <v>741</v>
      </c>
      <c r="J24" s="136">
        <v>757</v>
      </c>
      <c r="K24" s="137">
        <v>743</v>
      </c>
      <c r="L24" s="138">
        <v>746</v>
      </c>
      <c r="M24" s="138">
        <v>768</v>
      </c>
      <c r="N24" s="138">
        <v>745</v>
      </c>
      <c r="O24" s="135">
        <v>747</v>
      </c>
      <c r="P24" s="136">
        <v>742</v>
      </c>
      <c r="Q24" s="136">
        <v>742</v>
      </c>
      <c r="R24" s="139">
        <v>724</v>
      </c>
      <c r="S24" s="140">
        <v>3031</v>
      </c>
      <c r="T24" s="141">
        <v>2955</v>
      </c>
      <c r="U24" s="115"/>
      <c r="V24" s="831" t="s">
        <v>54</v>
      </c>
      <c r="W24" s="832"/>
      <c r="X24" s="832"/>
      <c r="Y24" s="832"/>
      <c r="Z24" s="142">
        <v>0</v>
      </c>
      <c r="AA24" s="143">
        <v>1707.86</v>
      </c>
      <c r="AB24" s="143">
        <v>1676.99</v>
      </c>
      <c r="AC24" s="144">
        <v>1706.82</v>
      </c>
      <c r="AD24" s="144">
        <v>1711.05</v>
      </c>
      <c r="AE24" s="145">
        <v>6802.72</v>
      </c>
      <c r="AF24" s="144">
        <v>1475.72</v>
      </c>
      <c r="AG24" s="144">
        <v>0</v>
      </c>
      <c r="AH24" s="146">
        <v>0</v>
      </c>
      <c r="AI24" s="144">
        <v>0</v>
      </c>
      <c r="AJ24" s="144">
        <v>0</v>
      </c>
      <c r="AK24" s="147"/>
      <c r="AL24" s="49"/>
      <c r="AM24" s="49"/>
    </row>
    <row r="25" spans="2:39" s="49" customFormat="1" outlineLevel="2" x14ac:dyDescent="0.4">
      <c r="B25" s="79" t="s">
        <v>55</v>
      </c>
      <c r="C25" s="148"/>
      <c r="D25" s="148"/>
      <c r="E25" s="148"/>
      <c r="F25" s="148"/>
      <c r="G25" s="81">
        <v>0.48499999999999999</v>
      </c>
      <c r="H25" s="148">
        <v>0.51300000000000001</v>
      </c>
      <c r="I25" s="148">
        <v>0.47099999999999997</v>
      </c>
      <c r="J25" s="148">
        <v>0.48499999999999999</v>
      </c>
      <c r="K25" s="149">
        <v>0.47899999999999998</v>
      </c>
      <c r="L25" s="150">
        <v>0.47199999999999998</v>
      </c>
      <c r="M25" s="150">
        <v>0.48699999999999999</v>
      </c>
      <c r="N25" s="150">
        <v>0.46800000000000003</v>
      </c>
      <c r="O25" s="81">
        <v>0.49099999999999999</v>
      </c>
      <c r="P25" s="148">
        <v>0.48399999999999999</v>
      </c>
      <c r="Q25" s="148">
        <v>0.48399999999999999</v>
      </c>
      <c r="R25" s="151">
        <v>0.44400000000000001</v>
      </c>
      <c r="S25" s="83">
        <v>0.48099999999999998</v>
      </c>
      <c r="T25" s="84">
        <v>0.47499999999999998</v>
      </c>
      <c r="U25" s="85"/>
      <c r="V25" s="833"/>
      <c r="W25" s="834"/>
      <c r="X25" s="834"/>
      <c r="Y25" s="834"/>
      <c r="Z25" s="152">
        <v>0</v>
      </c>
      <c r="AA25" s="28">
        <v>0.53700000000000003</v>
      </c>
      <c r="AB25" s="28">
        <v>0.53700000000000003</v>
      </c>
      <c r="AC25" s="153">
        <v>0.55000000000000004</v>
      </c>
      <c r="AD25" s="28">
        <v>0.52200000000000002</v>
      </c>
      <c r="AE25" s="152">
        <v>0.53600000000000003</v>
      </c>
      <c r="AF25" s="28">
        <v>0.46785246783958218</v>
      </c>
      <c r="AG25" s="28">
        <v>0</v>
      </c>
      <c r="AH25" s="89">
        <v>0</v>
      </c>
      <c r="AI25" s="604">
        <v>0</v>
      </c>
      <c r="AJ25" s="604">
        <v>-55</v>
      </c>
      <c r="AK25" s="80" t="s">
        <v>43</v>
      </c>
    </row>
    <row r="26" spans="2:39" outlineLevel="1" x14ac:dyDescent="0.4">
      <c r="B26" s="154" t="s">
        <v>56</v>
      </c>
      <c r="C26" s="16">
        <v>-305</v>
      </c>
      <c r="D26" s="16">
        <v>-308</v>
      </c>
      <c r="E26" s="16">
        <v>-293</v>
      </c>
      <c r="F26" s="16">
        <v>-291</v>
      </c>
      <c r="G26" s="17">
        <v>-306</v>
      </c>
      <c r="H26" s="16">
        <v>-328</v>
      </c>
      <c r="I26" s="16">
        <v>-313</v>
      </c>
      <c r="J26" s="16">
        <v>-276</v>
      </c>
      <c r="K26" s="17">
        <v>-309</v>
      </c>
      <c r="L26" s="16">
        <v>-325</v>
      </c>
      <c r="M26" s="16">
        <v>-322</v>
      </c>
      <c r="N26" s="16">
        <v>-307</v>
      </c>
      <c r="O26" s="17">
        <v>-298</v>
      </c>
      <c r="P26" s="16">
        <v>-309</v>
      </c>
      <c r="Q26" s="16">
        <v>-306</v>
      </c>
      <c r="R26" s="55">
        <v>-312</v>
      </c>
      <c r="S26" s="19">
        <v>-1263</v>
      </c>
      <c r="T26" s="56">
        <v>-1224</v>
      </c>
      <c r="U26" s="155"/>
      <c r="V26" s="33">
        <v>-614</v>
      </c>
      <c r="W26" s="23">
        <v>-631</v>
      </c>
      <c r="X26" s="23">
        <v>-633</v>
      </c>
      <c r="Y26" s="93">
        <v>-707</v>
      </c>
      <c r="Z26" s="90">
        <v>-2585</v>
      </c>
      <c r="AA26" s="23">
        <v>-916</v>
      </c>
      <c r="AB26" s="23">
        <v>-896</v>
      </c>
      <c r="AC26" s="31">
        <v>-871.7</v>
      </c>
      <c r="AD26" s="156">
        <v>-545.69000000000005</v>
      </c>
      <c r="AE26" s="90">
        <v>-3229.39</v>
      </c>
      <c r="AF26" s="156">
        <v>-768.79072484000005</v>
      </c>
      <c r="AG26" s="156">
        <v>-751</v>
      </c>
      <c r="AH26" s="59">
        <v>-743</v>
      </c>
      <c r="AI26" s="28">
        <v>-1.0999999999999999E-2</v>
      </c>
      <c r="AJ26" s="28">
        <v>-0.14799999999999999</v>
      </c>
      <c r="AK26" s="47"/>
      <c r="AL26" s="49"/>
      <c r="AM26" s="49"/>
    </row>
    <row r="27" spans="2:39" outlineLevel="1" x14ac:dyDescent="0.4">
      <c r="B27" s="154" t="s">
        <v>57</v>
      </c>
      <c r="C27" s="16">
        <v>-5</v>
      </c>
      <c r="D27" s="16">
        <v>-4</v>
      </c>
      <c r="E27" s="16">
        <v>-3</v>
      </c>
      <c r="F27" s="16">
        <v>-2</v>
      </c>
      <c r="G27" s="17">
        <v>0</v>
      </c>
      <c r="H27" s="16">
        <v>0</v>
      </c>
      <c r="I27" s="16">
        <v>0</v>
      </c>
      <c r="J27" s="16">
        <v>-51</v>
      </c>
      <c r="K27" s="17">
        <v>-1</v>
      </c>
      <c r="L27" s="16">
        <v>0</v>
      </c>
      <c r="M27" s="16">
        <v>-2</v>
      </c>
      <c r="N27" s="16">
        <v>-14</v>
      </c>
      <c r="O27" s="17">
        <v>-14</v>
      </c>
      <c r="P27" s="16">
        <v>-9</v>
      </c>
      <c r="Q27" s="16">
        <v>-13</v>
      </c>
      <c r="R27" s="55">
        <v>-1</v>
      </c>
      <c r="S27" s="19">
        <v>-17</v>
      </c>
      <c r="T27" s="56">
        <v>-37</v>
      </c>
      <c r="U27" s="155"/>
      <c r="V27" s="33">
        <v>-5</v>
      </c>
      <c r="W27" s="23">
        <v>-9</v>
      </c>
      <c r="X27" s="23">
        <v>-26</v>
      </c>
      <c r="Y27" s="93">
        <v>-1</v>
      </c>
      <c r="Z27" s="90">
        <v>-41</v>
      </c>
      <c r="AA27" s="157">
        <v>-1</v>
      </c>
      <c r="AB27" s="157">
        <v>18</v>
      </c>
      <c r="AC27" s="157">
        <v>0.4</v>
      </c>
      <c r="AD27" s="157">
        <v>-253</v>
      </c>
      <c r="AE27" s="104">
        <v>-235.6</v>
      </c>
      <c r="AF27" s="157">
        <v>-3.89220655</v>
      </c>
      <c r="AG27" s="157">
        <v>9</v>
      </c>
      <c r="AH27" s="589">
        <v>5</v>
      </c>
      <c r="AI27" s="34">
        <v>-0.44400000000000001</v>
      </c>
      <c r="AJ27" s="34">
        <v>11.5</v>
      </c>
      <c r="AK27" s="47"/>
      <c r="AL27" s="49"/>
      <c r="AM27" s="49"/>
    </row>
    <row r="28" spans="2:39" outlineLevel="1" x14ac:dyDescent="0.4">
      <c r="B28" s="158" t="s">
        <v>58</v>
      </c>
      <c r="C28" s="36">
        <v>496</v>
      </c>
      <c r="D28" s="36">
        <v>536</v>
      </c>
      <c r="E28" s="36">
        <v>540</v>
      </c>
      <c r="F28" s="36">
        <v>526</v>
      </c>
      <c r="G28" s="37">
        <v>450</v>
      </c>
      <c r="H28" s="36">
        <v>442</v>
      </c>
      <c r="I28" s="36">
        <v>473</v>
      </c>
      <c r="J28" s="36">
        <v>439</v>
      </c>
      <c r="K28" s="37">
        <v>428</v>
      </c>
      <c r="L28" s="36">
        <v>418</v>
      </c>
      <c r="M28" s="36">
        <v>464</v>
      </c>
      <c r="N28" s="36">
        <v>419</v>
      </c>
      <c r="O28" s="37">
        <v>429</v>
      </c>
      <c r="P28" s="36">
        <v>424</v>
      </c>
      <c r="Q28" s="36">
        <v>430</v>
      </c>
      <c r="R28" s="159">
        <v>250</v>
      </c>
      <c r="S28" s="39">
        <v>1729</v>
      </c>
      <c r="T28" s="160">
        <v>1535</v>
      </c>
      <c r="U28" s="115"/>
      <c r="V28" s="161">
        <v>842</v>
      </c>
      <c r="W28" s="162">
        <v>839</v>
      </c>
      <c r="X28" s="162">
        <v>803</v>
      </c>
      <c r="Y28" s="162">
        <v>848</v>
      </c>
      <c r="Z28" s="44">
        <v>3332</v>
      </c>
      <c r="AA28" s="43">
        <v>594</v>
      </c>
      <c r="AB28" s="43">
        <v>602</v>
      </c>
      <c r="AC28" s="43">
        <v>695</v>
      </c>
      <c r="AD28" s="43">
        <v>798</v>
      </c>
      <c r="AE28" s="44">
        <v>2689</v>
      </c>
      <c r="AF28" s="43">
        <v>574</v>
      </c>
      <c r="AG28" s="43">
        <v>655</v>
      </c>
      <c r="AH28" s="53">
        <v>771</v>
      </c>
      <c r="AI28" s="34">
        <v>0.17699999999999999</v>
      </c>
      <c r="AJ28" s="34">
        <v>0.109</v>
      </c>
      <c r="AK28" s="47"/>
      <c r="AL28" s="49"/>
      <c r="AM28" s="49"/>
    </row>
    <row r="29" spans="2:39" outlineLevel="1" x14ac:dyDescent="0.4">
      <c r="B29" s="154" t="s">
        <v>59</v>
      </c>
      <c r="C29" s="108">
        <v>0</v>
      </c>
      <c r="D29" s="108">
        <v>0</v>
      </c>
      <c r="E29" s="108">
        <v>0</v>
      </c>
      <c r="F29" s="108">
        <v>-9</v>
      </c>
      <c r="G29" s="109">
        <v>0</v>
      </c>
      <c r="H29" s="108">
        <v>0</v>
      </c>
      <c r="I29" s="108">
        <v>0</v>
      </c>
      <c r="J29" s="108">
        <v>0</v>
      </c>
      <c r="K29" s="17">
        <v>0</v>
      </c>
      <c r="L29" s="16">
        <v>1</v>
      </c>
      <c r="M29" s="16">
        <v>0</v>
      </c>
      <c r="N29" s="16">
        <v>0</v>
      </c>
      <c r="O29" s="17">
        <v>0</v>
      </c>
      <c r="P29" s="29">
        <v>0</v>
      </c>
      <c r="Q29" s="29"/>
      <c r="R29" s="18" t="s">
        <v>33</v>
      </c>
      <c r="S29" s="19">
        <v>1</v>
      </c>
      <c r="T29" s="32" t="s">
        <v>60</v>
      </c>
      <c r="U29" s="155"/>
      <c r="V29" s="116" t="s">
        <v>33</v>
      </c>
      <c r="W29" s="117" t="s">
        <v>33</v>
      </c>
      <c r="X29" s="117" t="s">
        <v>33</v>
      </c>
      <c r="Y29" s="117" t="s">
        <v>33</v>
      </c>
      <c r="Z29" s="163" t="s">
        <v>33</v>
      </c>
      <c r="AA29" s="119" t="s">
        <v>33</v>
      </c>
      <c r="AB29" s="119"/>
      <c r="AC29" s="119"/>
      <c r="AD29" s="164"/>
      <c r="AE29" s="163"/>
      <c r="AF29" s="164" t="s">
        <v>33</v>
      </c>
      <c r="AG29" s="164"/>
      <c r="AH29" s="121"/>
      <c r="AI29" s="28"/>
      <c r="AJ29" s="28"/>
      <c r="AK29" s="47"/>
    </row>
    <row r="30" spans="2:39" outlineLevel="1" collapsed="1" x14ac:dyDescent="0.4">
      <c r="B30" s="54" t="s">
        <v>61</v>
      </c>
      <c r="C30" s="16">
        <v>-48</v>
      </c>
      <c r="D30" s="16">
        <v>-50</v>
      </c>
      <c r="E30" s="16">
        <v>-54</v>
      </c>
      <c r="F30" s="16">
        <v>-60</v>
      </c>
      <c r="G30" s="17">
        <v>-14</v>
      </c>
      <c r="H30" s="29">
        <v>-65</v>
      </c>
      <c r="I30" s="29">
        <v>-41</v>
      </c>
      <c r="J30" s="29">
        <v>-63</v>
      </c>
      <c r="K30" s="17">
        <v>-69</v>
      </c>
      <c r="L30" s="29">
        <v>-46</v>
      </c>
      <c r="M30" s="29">
        <v>-46</v>
      </c>
      <c r="N30" s="29">
        <v>-54</v>
      </c>
      <c r="O30" s="17">
        <v>-55</v>
      </c>
      <c r="P30" s="29">
        <v>-62</v>
      </c>
      <c r="Q30" s="29">
        <v>-50</v>
      </c>
      <c r="R30" s="55">
        <v>-56</v>
      </c>
      <c r="S30" s="19">
        <v>-215</v>
      </c>
      <c r="T30" s="56">
        <v>-224</v>
      </c>
      <c r="V30" s="33">
        <v>-130</v>
      </c>
      <c r="W30" s="23">
        <v>-134</v>
      </c>
      <c r="X30" s="23">
        <v>-119</v>
      </c>
      <c r="Y30" s="23">
        <v>-111</v>
      </c>
      <c r="Z30" s="165">
        <v>-494</v>
      </c>
      <c r="AA30" s="23">
        <v>-141</v>
      </c>
      <c r="AB30" s="23">
        <v>-136</v>
      </c>
      <c r="AC30" s="23">
        <v>-136</v>
      </c>
      <c r="AD30" s="26">
        <v>-125</v>
      </c>
      <c r="AE30" s="165">
        <v>-539</v>
      </c>
      <c r="AF30" s="26">
        <v>-149</v>
      </c>
      <c r="AG30" s="26">
        <v>-143</v>
      </c>
      <c r="AH30" s="59">
        <v>-152</v>
      </c>
      <c r="AI30" s="28">
        <v>6.3E-2</v>
      </c>
      <c r="AJ30" s="28">
        <v>0.11799999999999999</v>
      </c>
      <c r="AK30" s="29"/>
      <c r="AL30" s="49"/>
      <c r="AM30" s="49"/>
    </row>
    <row r="31" spans="2:39" x14ac:dyDescent="0.4">
      <c r="B31" s="166" t="s">
        <v>62</v>
      </c>
      <c r="C31" s="16"/>
      <c r="D31" s="16"/>
      <c r="E31" s="16"/>
      <c r="F31" s="16"/>
      <c r="G31" s="17"/>
      <c r="H31" s="29"/>
      <c r="I31" s="29"/>
      <c r="J31" s="29"/>
      <c r="K31" s="17"/>
      <c r="L31" s="29"/>
      <c r="M31" s="29"/>
      <c r="N31" s="29"/>
      <c r="O31" s="17"/>
      <c r="P31" s="29"/>
      <c r="Q31" s="29"/>
      <c r="R31" s="55"/>
      <c r="S31" s="19"/>
      <c r="T31" s="56"/>
      <c r="U31" s="167"/>
      <c r="V31" s="33">
        <v>4</v>
      </c>
      <c r="W31" s="23">
        <v>4</v>
      </c>
      <c r="X31" s="23">
        <v>5</v>
      </c>
      <c r="Y31" s="23">
        <v>2</v>
      </c>
      <c r="Z31" s="168">
        <v>15</v>
      </c>
      <c r="AA31" s="23">
        <v>7</v>
      </c>
      <c r="AB31" s="23">
        <v>3</v>
      </c>
      <c r="AC31" s="23">
        <v>13</v>
      </c>
      <c r="AD31" s="23">
        <v>7</v>
      </c>
      <c r="AE31" s="168">
        <v>31</v>
      </c>
      <c r="AF31" s="23">
        <v>3</v>
      </c>
      <c r="AG31" s="23">
        <v>9</v>
      </c>
      <c r="AH31" s="59">
        <v>-12</v>
      </c>
      <c r="AI31" s="34">
        <v>-2.3330000000000002</v>
      </c>
      <c r="AJ31" s="34">
        <v>-1.923</v>
      </c>
      <c r="AK31" s="29"/>
      <c r="AL31" s="49"/>
      <c r="AM31" s="49"/>
    </row>
    <row r="32" spans="2:39" x14ac:dyDescent="0.4">
      <c r="B32" s="35" t="s">
        <v>63</v>
      </c>
      <c r="C32" s="36">
        <v>448</v>
      </c>
      <c r="D32" s="36">
        <v>486</v>
      </c>
      <c r="E32" s="36">
        <v>486</v>
      </c>
      <c r="F32" s="36">
        <v>457</v>
      </c>
      <c r="G32" s="37">
        <v>435</v>
      </c>
      <c r="H32" s="36">
        <v>377</v>
      </c>
      <c r="I32" s="36">
        <v>432</v>
      </c>
      <c r="J32" s="36">
        <v>377</v>
      </c>
      <c r="K32" s="37">
        <v>359</v>
      </c>
      <c r="L32" s="36">
        <v>373</v>
      </c>
      <c r="M32" s="36">
        <v>418</v>
      </c>
      <c r="N32" s="36">
        <v>365</v>
      </c>
      <c r="O32" s="37">
        <v>374</v>
      </c>
      <c r="P32" s="36">
        <v>362</v>
      </c>
      <c r="Q32" s="36">
        <v>380</v>
      </c>
      <c r="R32" s="159">
        <v>194</v>
      </c>
      <c r="S32" s="39">
        <v>1515</v>
      </c>
      <c r="T32" s="160">
        <v>1311</v>
      </c>
      <c r="U32" s="41"/>
      <c r="V32" s="161">
        <v>716</v>
      </c>
      <c r="W32" s="162">
        <v>708</v>
      </c>
      <c r="X32" s="162">
        <v>689</v>
      </c>
      <c r="Y32" s="162">
        <v>739</v>
      </c>
      <c r="Z32" s="44">
        <v>2852</v>
      </c>
      <c r="AA32" s="43">
        <v>460</v>
      </c>
      <c r="AB32" s="43">
        <v>468</v>
      </c>
      <c r="AC32" s="43">
        <v>572</v>
      </c>
      <c r="AD32" s="43">
        <v>680</v>
      </c>
      <c r="AE32" s="44">
        <v>2180</v>
      </c>
      <c r="AF32" s="43">
        <v>427</v>
      </c>
      <c r="AG32" s="43">
        <v>520</v>
      </c>
      <c r="AH32" s="46">
        <v>607</v>
      </c>
      <c r="AI32" s="34">
        <v>0.16700000000000001</v>
      </c>
      <c r="AJ32" s="169">
        <v>6.0999999999999999E-2</v>
      </c>
      <c r="AK32" s="47"/>
      <c r="AL32" s="49"/>
      <c r="AM32" s="49"/>
    </row>
    <row r="33" spans="2:39" x14ac:dyDescent="0.4">
      <c r="B33" s="54" t="s">
        <v>64</v>
      </c>
      <c r="C33" s="16">
        <v>-111</v>
      </c>
      <c r="D33" s="16">
        <v>-98</v>
      </c>
      <c r="E33" s="16">
        <v>-133</v>
      </c>
      <c r="F33" s="16">
        <v>-118</v>
      </c>
      <c r="G33" s="17">
        <v>-103</v>
      </c>
      <c r="H33" s="16">
        <v>-89</v>
      </c>
      <c r="I33" s="16">
        <v>-111</v>
      </c>
      <c r="J33" s="16">
        <v>-97</v>
      </c>
      <c r="K33" s="17">
        <v>-94</v>
      </c>
      <c r="L33" s="16">
        <v>-93</v>
      </c>
      <c r="M33" s="16">
        <v>-105</v>
      </c>
      <c r="N33" s="16">
        <v>-61</v>
      </c>
      <c r="O33" s="17">
        <v>-138</v>
      </c>
      <c r="P33" s="16">
        <v>-142</v>
      </c>
      <c r="Q33" s="16">
        <v>-115</v>
      </c>
      <c r="R33" s="55">
        <v>-82</v>
      </c>
      <c r="S33" s="19">
        <v>-353</v>
      </c>
      <c r="T33" s="56">
        <v>-478</v>
      </c>
      <c r="V33" s="33">
        <v>-217</v>
      </c>
      <c r="W33" s="23">
        <v>-227</v>
      </c>
      <c r="X33" s="23">
        <v>-212</v>
      </c>
      <c r="Y33" s="23">
        <v>-232</v>
      </c>
      <c r="Z33" s="165">
        <v>-888</v>
      </c>
      <c r="AA33" s="23">
        <v>-140</v>
      </c>
      <c r="AB33" s="23">
        <v>-120</v>
      </c>
      <c r="AC33" s="23">
        <v>-114</v>
      </c>
      <c r="AD33" s="23">
        <v>-241</v>
      </c>
      <c r="AE33" s="165">
        <v>-614</v>
      </c>
      <c r="AF33" s="23">
        <v>-56</v>
      </c>
      <c r="AG33" s="23">
        <v>-104</v>
      </c>
      <c r="AH33" s="105">
        <v>-166</v>
      </c>
      <c r="AI33" s="34">
        <v>0.59599999999999997</v>
      </c>
      <c r="AJ33" s="169">
        <v>0.45600000000000002</v>
      </c>
      <c r="AK33" s="29"/>
      <c r="AL33" s="49"/>
      <c r="AM33" s="49"/>
    </row>
    <row r="34" spans="2:39" x14ac:dyDescent="0.4">
      <c r="B34" s="170" t="s">
        <v>65</v>
      </c>
      <c r="C34" s="110">
        <v>337</v>
      </c>
      <c r="D34" s="110">
        <v>388</v>
      </c>
      <c r="E34" s="110">
        <v>353</v>
      </c>
      <c r="F34" s="110">
        <v>339</v>
      </c>
      <c r="G34" s="111">
        <v>332</v>
      </c>
      <c r="H34" s="110">
        <v>288</v>
      </c>
      <c r="I34" s="110">
        <v>321</v>
      </c>
      <c r="J34" s="110">
        <v>280</v>
      </c>
      <c r="K34" s="111">
        <v>265</v>
      </c>
      <c r="L34" s="110">
        <v>280</v>
      </c>
      <c r="M34" s="110">
        <v>313</v>
      </c>
      <c r="N34" s="110">
        <v>304</v>
      </c>
      <c r="O34" s="111">
        <v>236</v>
      </c>
      <c r="P34" s="110">
        <v>220</v>
      </c>
      <c r="Q34" s="110">
        <v>265</v>
      </c>
      <c r="R34" s="171">
        <v>112</v>
      </c>
      <c r="S34" s="172">
        <v>1162</v>
      </c>
      <c r="T34" s="173">
        <v>833</v>
      </c>
      <c r="U34" s="41"/>
      <c r="V34" s="174">
        <v>499</v>
      </c>
      <c r="W34" s="175">
        <v>481</v>
      </c>
      <c r="X34" s="175">
        <v>477</v>
      </c>
      <c r="Y34" s="176">
        <v>507</v>
      </c>
      <c r="Z34" s="177">
        <v>1964</v>
      </c>
      <c r="AA34" s="120">
        <v>321</v>
      </c>
      <c r="AB34" s="120">
        <v>348</v>
      </c>
      <c r="AC34" s="120">
        <v>459</v>
      </c>
      <c r="AD34" s="120">
        <v>439</v>
      </c>
      <c r="AE34" s="177">
        <v>1567</v>
      </c>
      <c r="AF34" s="120">
        <v>371</v>
      </c>
      <c r="AG34" s="120">
        <v>416</v>
      </c>
      <c r="AH34" s="121">
        <v>440</v>
      </c>
      <c r="AI34" s="28">
        <v>5.8000000000000003E-2</v>
      </c>
      <c r="AJ34" s="28">
        <v>-4.1000000000000002E-2</v>
      </c>
      <c r="AK34" s="47"/>
      <c r="AL34" s="49"/>
      <c r="AM34" s="49"/>
    </row>
    <row r="35" spans="2:39" s="49" customFormat="1" x14ac:dyDescent="0.4">
      <c r="B35" s="79" t="s">
        <v>66</v>
      </c>
      <c r="C35" s="148">
        <v>0.223</v>
      </c>
      <c r="D35" s="148">
        <v>0.25</v>
      </c>
      <c r="E35" s="148">
        <v>0.22600000000000001</v>
      </c>
      <c r="F35" s="148">
        <v>0.20200000000000001</v>
      </c>
      <c r="G35" s="81">
        <v>0.21299999999999999</v>
      </c>
      <c r="H35" s="148">
        <v>0.19800000000000001</v>
      </c>
      <c r="I35" s="148">
        <v>0.20300000000000001</v>
      </c>
      <c r="J35" s="148">
        <v>0.17899999999999999</v>
      </c>
      <c r="K35" s="81">
        <v>0.17100000000000001</v>
      </c>
      <c r="L35" s="148">
        <v>0.17299999999999999</v>
      </c>
      <c r="M35" s="148">
        <v>0.19800000000000001</v>
      </c>
      <c r="N35" s="148">
        <v>0.192</v>
      </c>
      <c r="O35" s="81">
        <v>0.155</v>
      </c>
      <c r="P35" s="148">
        <v>0.14299999999999999</v>
      </c>
      <c r="Q35" s="148">
        <v>0.17299999999999999</v>
      </c>
      <c r="R35" s="178">
        <v>6.8669527896995708E-2</v>
      </c>
      <c r="S35" s="83">
        <v>0.183</v>
      </c>
      <c r="T35" s="179">
        <v>0.13400000000000001</v>
      </c>
      <c r="U35" s="85"/>
      <c r="V35" s="86">
        <v>0.16360655737704918</v>
      </c>
      <c r="W35" s="87">
        <v>0.15601686668829062</v>
      </c>
      <c r="X35" s="87">
        <v>0.1552734375</v>
      </c>
      <c r="Y35" s="87">
        <v>0.15335753176043557</v>
      </c>
      <c r="Z35" s="88">
        <v>0.157</v>
      </c>
      <c r="AA35" s="28">
        <v>0.1009433962264151</v>
      </c>
      <c r="AB35" s="28">
        <v>0.11143131604226705</v>
      </c>
      <c r="AC35" s="28">
        <v>0.14787371134020619</v>
      </c>
      <c r="AD35" s="28">
        <v>0.13409465648854962</v>
      </c>
      <c r="AE35" s="180">
        <v>0.124</v>
      </c>
      <c r="AF35" s="28">
        <v>0.11799999999999999</v>
      </c>
      <c r="AG35" s="28">
        <v>0.13400000000000001</v>
      </c>
      <c r="AH35" s="89">
        <v>0.14099999999999999</v>
      </c>
      <c r="AI35" s="604">
        <v>0.7</v>
      </c>
      <c r="AJ35" s="604">
        <v>-0.7</v>
      </c>
      <c r="AK35" s="80" t="s">
        <v>43</v>
      </c>
    </row>
    <row r="36" spans="2:39" outlineLevel="1" x14ac:dyDescent="0.4">
      <c r="B36" s="170" t="s">
        <v>67</v>
      </c>
      <c r="C36" s="133"/>
      <c r="D36" s="133"/>
      <c r="E36" s="133"/>
      <c r="F36" s="133"/>
      <c r="G36" s="135">
        <v>331</v>
      </c>
      <c r="H36" s="136">
        <v>291</v>
      </c>
      <c r="I36" s="136">
        <v>268</v>
      </c>
      <c r="J36" s="136">
        <v>285</v>
      </c>
      <c r="K36" s="137">
        <v>270</v>
      </c>
      <c r="L36" s="138">
        <v>289</v>
      </c>
      <c r="M36" s="138">
        <v>297</v>
      </c>
      <c r="N36" s="138">
        <v>258</v>
      </c>
      <c r="O36" s="181">
        <v>291</v>
      </c>
      <c r="P36" s="139">
        <v>258</v>
      </c>
      <c r="Q36" s="139">
        <v>286</v>
      </c>
      <c r="R36" s="139">
        <v>287</v>
      </c>
      <c r="S36" s="181">
        <v>1143</v>
      </c>
      <c r="T36" s="141">
        <v>1122</v>
      </c>
      <c r="U36" s="41"/>
      <c r="V36" s="182"/>
      <c r="W36" s="183"/>
      <c r="X36" s="183"/>
      <c r="Y36" s="183">
        <v>627</v>
      </c>
      <c r="Z36" s="184">
        <v>627</v>
      </c>
      <c r="AA36" s="185">
        <v>518</v>
      </c>
      <c r="AB36" s="185">
        <v>527</v>
      </c>
      <c r="AC36" s="185">
        <v>598</v>
      </c>
      <c r="AD36" s="120">
        <v>507</v>
      </c>
      <c r="AE36" s="184">
        <v>2150</v>
      </c>
      <c r="AF36" s="120">
        <v>482</v>
      </c>
      <c r="AG36" s="120">
        <v>0</v>
      </c>
      <c r="AH36" s="186">
        <v>0</v>
      </c>
      <c r="AI36" s="187" t="e">
        <v>#DIV/0!</v>
      </c>
      <c r="AJ36" s="187">
        <v>-1</v>
      </c>
      <c r="AK36" s="188"/>
      <c r="AL36" s="49"/>
      <c r="AM36" s="49"/>
    </row>
    <row r="37" spans="2:39" s="49" customFormat="1" outlineLevel="1" x14ac:dyDescent="0.4">
      <c r="B37" s="122" t="s">
        <v>68</v>
      </c>
      <c r="C37" s="124"/>
      <c r="D37" s="124"/>
      <c r="E37" s="124"/>
      <c r="F37" s="124"/>
      <c r="G37" s="123">
        <v>0.21217948717948718</v>
      </c>
      <c r="H37" s="124">
        <v>0.20041322314049587</v>
      </c>
      <c r="I37" s="124">
        <v>0.16972767574414185</v>
      </c>
      <c r="J37" s="124">
        <v>0.18257527226137091</v>
      </c>
      <c r="K37" s="189">
        <v>0.17419354838709677</v>
      </c>
      <c r="L37" s="190">
        <v>0.17861557478368356</v>
      </c>
      <c r="M37" s="190">
        <v>0.1875</v>
      </c>
      <c r="N37" s="190">
        <v>0.16287878787878787</v>
      </c>
      <c r="O37" s="189">
        <v>0.1911957950065703</v>
      </c>
      <c r="P37" s="190">
        <v>0.16764132553606237</v>
      </c>
      <c r="Q37" s="190">
        <v>0.1866840731070496</v>
      </c>
      <c r="R37" s="126">
        <v>0.17596566523605151</v>
      </c>
      <c r="S37" s="191">
        <v>0.18039772727272727</v>
      </c>
      <c r="T37" s="128">
        <v>0.18026992287917737</v>
      </c>
      <c r="U37" s="85"/>
      <c r="V37" s="192"/>
      <c r="W37" s="193"/>
      <c r="X37" s="193"/>
      <c r="Y37" s="194">
        <v>0.18965517241379309</v>
      </c>
      <c r="Z37" s="195">
        <v>5.0115898009751421E-2</v>
      </c>
      <c r="AA37" s="34">
        <v>0.16289308176100628</v>
      </c>
      <c r="AB37" s="34">
        <v>0.16874799871918028</v>
      </c>
      <c r="AC37" s="34">
        <v>0.19265463917525774</v>
      </c>
      <c r="AD37" s="34">
        <v>0.1548091603053435</v>
      </c>
      <c r="AE37" s="180">
        <v>0.16953161961835672</v>
      </c>
      <c r="AF37" s="34">
        <v>0.1527706484684456</v>
      </c>
      <c r="AG37" s="34">
        <v>0</v>
      </c>
      <c r="AH37" s="132">
        <v>0</v>
      </c>
      <c r="AI37" s="605">
        <v>0</v>
      </c>
      <c r="AJ37" s="605">
        <v>-19.3</v>
      </c>
      <c r="AK37" s="80" t="s">
        <v>43</v>
      </c>
    </row>
    <row r="38" spans="2:39" x14ac:dyDescent="0.4">
      <c r="B38" s="196"/>
      <c r="C38" s="197"/>
      <c r="D38" s="197"/>
      <c r="E38" s="197"/>
      <c r="F38" s="197"/>
      <c r="G38" s="198"/>
      <c r="H38" s="199"/>
      <c r="I38" s="199"/>
      <c r="J38" s="199"/>
      <c r="K38" s="200"/>
      <c r="L38" s="199"/>
      <c r="M38" s="199"/>
      <c r="N38" s="199"/>
      <c r="O38" s="200"/>
      <c r="P38" s="199"/>
      <c r="Q38" s="199"/>
      <c r="R38" s="201"/>
      <c r="S38" s="202" t="s">
        <v>33</v>
      </c>
      <c r="T38" s="203" t="s">
        <v>33</v>
      </c>
      <c r="U38" s="197"/>
      <c r="V38" s="204"/>
      <c r="W38" s="204"/>
      <c r="X38" s="204"/>
      <c r="Y38" s="204"/>
      <c r="Z38" s="205"/>
      <c r="AA38" s="204"/>
      <c r="AB38" s="204"/>
      <c r="AC38" s="204"/>
      <c r="AD38" s="206"/>
      <c r="AE38" s="205"/>
      <c r="AF38" s="206"/>
      <c r="AG38" s="206"/>
      <c r="AH38" s="207"/>
      <c r="AI38" s="28"/>
      <c r="AJ38" s="28"/>
      <c r="AK38" s="208"/>
    </row>
    <row r="39" spans="2:39" x14ac:dyDescent="0.4">
      <c r="B39" s="209" t="s">
        <v>69</v>
      </c>
      <c r="C39" s="16">
        <v>169</v>
      </c>
      <c r="D39" s="16">
        <v>260</v>
      </c>
      <c r="E39" s="16">
        <v>119</v>
      </c>
      <c r="F39" s="16">
        <v>205</v>
      </c>
      <c r="G39" s="17">
        <v>139</v>
      </c>
      <c r="H39" s="16">
        <v>225</v>
      </c>
      <c r="I39" s="16">
        <v>134</v>
      </c>
      <c r="J39" s="16">
        <v>275</v>
      </c>
      <c r="K39" s="17">
        <v>157</v>
      </c>
      <c r="L39" s="16">
        <v>196</v>
      </c>
      <c r="M39" s="16">
        <v>170</v>
      </c>
      <c r="N39" s="16">
        <v>291</v>
      </c>
      <c r="O39" s="17">
        <v>86</v>
      </c>
      <c r="P39" s="16">
        <v>175</v>
      </c>
      <c r="Q39" s="16">
        <v>173</v>
      </c>
      <c r="R39" s="18">
        <v>321</v>
      </c>
      <c r="S39" s="19">
        <v>814</v>
      </c>
      <c r="T39" s="32">
        <v>755</v>
      </c>
      <c r="U39" s="210"/>
      <c r="V39" s="211">
        <v>233</v>
      </c>
      <c r="W39" s="212">
        <v>401</v>
      </c>
      <c r="X39" s="212">
        <v>355</v>
      </c>
      <c r="Y39" s="212">
        <v>665</v>
      </c>
      <c r="Z39" s="213">
        <v>1654</v>
      </c>
      <c r="AA39" s="26">
        <v>108</v>
      </c>
      <c r="AB39" s="214">
        <v>252</v>
      </c>
      <c r="AC39" s="214">
        <v>385</v>
      </c>
      <c r="AD39" s="215">
        <v>1010</v>
      </c>
      <c r="AE39" s="213">
        <v>1756</v>
      </c>
      <c r="AF39" s="215">
        <v>318</v>
      </c>
      <c r="AG39" s="215">
        <v>518</v>
      </c>
      <c r="AH39" s="27">
        <v>384</v>
      </c>
      <c r="AI39" s="28">
        <v>-0.25900000000000001</v>
      </c>
      <c r="AJ39" s="28">
        <v>-3.0000000000000001E-3</v>
      </c>
      <c r="AK39" s="29"/>
      <c r="AL39" s="49"/>
      <c r="AM39" s="49"/>
    </row>
    <row r="40" spans="2:39" s="49" customFormat="1" x14ac:dyDescent="0.4">
      <c r="B40" s="79" t="s">
        <v>70</v>
      </c>
      <c r="C40" s="148">
        <v>0.1119946984758118</v>
      </c>
      <c r="D40" s="148">
        <v>0.16785022595222723</v>
      </c>
      <c r="E40" s="148">
        <v>7.6184379001280403E-2</v>
      </c>
      <c r="F40" s="148">
        <v>0.12216924910607867</v>
      </c>
      <c r="G40" s="81">
        <v>8.9102564102564105E-2</v>
      </c>
      <c r="H40" s="148">
        <v>0.15495867768595042</v>
      </c>
      <c r="I40" s="148">
        <v>8.4863837872070927E-2</v>
      </c>
      <c r="J40" s="148">
        <v>0.17616912235746315</v>
      </c>
      <c r="K40" s="81">
        <v>0.10129032258064516</v>
      </c>
      <c r="L40" s="148">
        <v>0.12113720642768851</v>
      </c>
      <c r="M40" s="148">
        <v>0.10732323232323232</v>
      </c>
      <c r="N40" s="148">
        <v>0.18371212121212122</v>
      </c>
      <c r="O40" s="81">
        <v>5.6504599211563734E-2</v>
      </c>
      <c r="P40" s="148">
        <v>0.11371020142949967</v>
      </c>
      <c r="Q40" s="148">
        <v>0.1129242819843342</v>
      </c>
      <c r="R40" s="151">
        <v>0.19681177191906807</v>
      </c>
      <c r="S40" s="83">
        <v>0.128</v>
      </c>
      <c r="T40" s="84">
        <v>0.121</v>
      </c>
      <c r="U40" s="85"/>
      <c r="V40" s="86">
        <v>7.5999999999999998E-2</v>
      </c>
      <c r="W40" s="87">
        <v>0.13</v>
      </c>
      <c r="X40" s="87">
        <v>0.11600000000000001</v>
      </c>
      <c r="Y40" s="87">
        <v>0.20100000000000001</v>
      </c>
      <c r="Z40" s="88">
        <v>0.13200000000000001</v>
      </c>
      <c r="AA40" s="28">
        <v>3.4000000000000002E-2</v>
      </c>
      <c r="AB40" s="153">
        <v>8.1000000000000003E-2</v>
      </c>
      <c r="AC40" s="153">
        <v>0.124</v>
      </c>
      <c r="AD40" s="216">
        <v>0.308</v>
      </c>
      <c r="AE40" s="217">
        <v>0.13800000000000001</v>
      </c>
      <c r="AF40" s="216">
        <v>0.10100000000000001</v>
      </c>
      <c r="AG40" s="216">
        <v>0.16700000000000001</v>
      </c>
      <c r="AH40" s="89">
        <v>0.123</v>
      </c>
      <c r="AI40" s="604">
        <v>-4.4000000000000004</v>
      </c>
      <c r="AJ40" s="604">
        <v>-0.1</v>
      </c>
      <c r="AK40" s="80" t="s">
        <v>43</v>
      </c>
      <c r="AL40" s="602"/>
    </row>
    <row r="41" spans="2:39" ht="16.5" thickBot="1" x14ac:dyDescent="0.45">
      <c r="B41" s="218" t="s">
        <v>71</v>
      </c>
      <c r="C41" s="219">
        <v>637</v>
      </c>
      <c r="D41" s="219">
        <v>588</v>
      </c>
      <c r="E41" s="219">
        <v>717</v>
      </c>
      <c r="F41" s="219">
        <v>614</v>
      </c>
      <c r="G41" s="220">
        <v>617</v>
      </c>
      <c r="H41" s="219">
        <v>545</v>
      </c>
      <c r="I41" s="219">
        <v>652</v>
      </c>
      <c r="J41" s="219">
        <v>491</v>
      </c>
      <c r="K41" s="220">
        <v>581</v>
      </c>
      <c r="L41" s="219">
        <v>547</v>
      </c>
      <c r="M41" s="219">
        <v>618</v>
      </c>
      <c r="N41" s="219">
        <v>449</v>
      </c>
      <c r="O41" s="220">
        <v>655</v>
      </c>
      <c r="P41" s="219">
        <v>567</v>
      </c>
      <c r="Q41" s="219">
        <v>576</v>
      </c>
      <c r="R41" s="221">
        <v>242</v>
      </c>
      <c r="S41" s="222">
        <v>2195</v>
      </c>
      <c r="T41" s="223">
        <v>2138</v>
      </c>
      <c r="U41" s="210"/>
      <c r="V41" s="224">
        <v>1228</v>
      </c>
      <c r="W41" s="225">
        <v>1077</v>
      </c>
      <c r="X41" s="225">
        <v>1107</v>
      </c>
      <c r="Y41" s="225">
        <v>891</v>
      </c>
      <c r="Z41" s="226">
        <v>4303</v>
      </c>
      <c r="AA41" s="227">
        <v>1403</v>
      </c>
      <c r="AB41" s="228">
        <v>1228</v>
      </c>
      <c r="AC41" s="228">
        <v>1181</v>
      </c>
      <c r="AD41" s="229">
        <v>587</v>
      </c>
      <c r="AE41" s="226">
        <v>4399</v>
      </c>
      <c r="AF41" s="229">
        <v>1029</v>
      </c>
      <c r="AG41" s="229">
        <v>878</v>
      </c>
      <c r="AH41" s="230">
        <v>1124</v>
      </c>
      <c r="AI41" s="231">
        <v>0.28000000000000003</v>
      </c>
      <c r="AJ41" s="231">
        <v>-4.8000000000000001E-2</v>
      </c>
      <c r="AK41" s="29"/>
      <c r="AL41" s="49"/>
      <c r="AM41" s="49"/>
    </row>
    <row r="42" spans="2:39" x14ac:dyDescent="0.4">
      <c r="O42" s="48"/>
      <c r="P42" s="48"/>
      <c r="Q42" s="48"/>
      <c r="R42" s="48"/>
      <c r="S42" s="48"/>
      <c r="T42" s="232"/>
      <c r="Z42" s="233"/>
      <c r="AE42" s="234"/>
      <c r="AI42" s="235" t="s">
        <v>33</v>
      </c>
      <c r="AJ42" s="235" t="s">
        <v>33</v>
      </c>
    </row>
    <row r="43" spans="2:39" x14ac:dyDescent="0.4">
      <c r="B43" s="236" t="s">
        <v>72</v>
      </c>
      <c r="C43" s="4" t="s">
        <v>3</v>
      </c>
      <c r="D43" s="5" t="s">
        <v>4</v>
      </c>
      <c r="E43" s="5" t="s">
        <v>5</v>
      </c>
      <c r="F43" s="7" t="s">
        <v>6</v>
      </c>
      <c r="G43" s="4" t="s">
        <v>7</v>
      </c>
      <c r="H43" s="5" t="s">
        <v>8</v>
      </c>
      <c r="I43" s="5" t="s">
        <v>9</v>
      </c>
      <c r="J43" s="7" t="s">
        <v>10</v>
      </c>
      <c r="K43" s="6" t="s">
        <v>11</v>
      </c>
      <c r="L43" s="5" t="s">
        <v>12</v>
      </c>
      <c r="M43" s="5" t="s">
        <v>13</v>
      </c>
      <c r="N43" s="5" t="s">
        <v>14</v>
      </c>
      <c r="O43" s="237" t="s">
        <v>15</v>
      </c>
      <c r="P43" s="238" t="s">
        <v>16</v>
      </c>
      <c r="Q43" s="239" t="s">
        <v>17</v>
      </c>
      <c r="R43" s="238" t="s">
        <v>18</v>
      </c>
      <c r="S43" s="6" t="s">
        <v>19</v>
      </c>
      <c r="T43" s="9" t="s">
        <v>20</v>
      </c>
      <c r="U43" s="10"/>
      <c r="V43" s="240" t="s">
        <v>15</v>
      </c>
      <c r="W43" s="241" t="s">
        <v>16</v>
      </c>
      <c r="X43" s="241" t="s">
        <v>17</v>
      </c>
      <c r="Y43" s="241" t="s">
        <v>18</v>
      </c>
      <c r="Z43" s="8" t="s">
        <v>20</v>
      </c>
      <c r="AA43" s="241" t="s">
        <v>21</v>
      </c>
      <c r="AB43" s="241" t="s">
        <v>22</v>
      </c>
      <c r="AC43" s="240" t="s">
        <v>23</v>
      </c>
      <c r="AD43" s="240" t="s">
        <v>24</v>
      </c>
      <c r="AE43" s="5" t="s">
        <v>25</v>
      </c>
      <c r="AF43" s="240" t="s">
        <v>26</v>
      </c>
      <c r="AG43" s="240" t="s">
        <v>27</v>
      </c>
      <c r="AH43" s="241"/>
      <c r="AI43" s="241" t="s">
        <v>28</v>
      </c>
      <c r="AJ43" s="242" t="s">
        <v>29</v>
      </c>
      <c r="AL43" s="49"/>
      <c r="AM43" s="49"/>
    </row>
    <row r="44" spans="2:39" x14ac:dyDescent="0.4">
      <c r="B44" s="243" t="s">
        <v>73</v>
      </c>
      <c r="C44" s="244">
        <v>4.4000000000000004</v>
      </c>
      <c r="D44" s="245">
        <v>5</v>
      </c>
      <c r="E44" s="245">
        <v>4.5999999999999996</v>
      </c>
      <c r="F44" s="246">
        <v>4.4000000000000004</v>
      </c>
      <c r="G44" s="247">
        <v>4.3</v>
      </c>
      <c r="H44" s="248">
        <v>3.7</v>
      </c>
      <c r="I44" s="248">
        <v>4.0999999999999996</v>
      </c>
      <c r="J44" s="249">
        <v>3.6</v>
      </c>
      <c r="K44" s="247">
        <v>3.4</v>
      </c>
      <c r="L44" s="248">
        <v>3.6</v>
      </c>
      <c r="M44" s="248">
        <v>4</v>
      </c>
      <c r="N44" s="248">
        <v>3.9</v>
      </c>
      <c r="O44" s="247">
        <v>3</v>
      </c>
      <c r="P44" s="248">
        <v>2.8</v>
      </c>
      <c r="Q44" s="249">
        <v>3.408360128617363</v>
      </c>
      <c r="R44" s="250">
        <v>1.4405144694533762</v>
      </c>
      <c r="S44" s="251">
        <v>14.945337620578778</v>
      </c>
      <c r="T44" s="252">
        <v>10.713826366559486</v>
      </c>
      <c r="V44" s="253">
        <v>3.04</v>
      </c>
      <c r="W44" s="254">
        <v>2.83</v>
      </c>
      <c r="X44" s="254">
        <v>3.4</v>
      </c>
      <c r="Y44" s="254">
        <v>1.39</v>
      </c>
      <c r="Z44" s="255">
        <v>10.44</v>
      </c>
      <c r="AA44" s="256">
        <v>2.71</v>
      </c>
      <c r="AB44" s="257">
        <v>2.93</v>
      </c>
      <c r="AC44" s="258">
        <v>3.88</v>
      </c>
      <c r="AD44" s="258">
        <v>3.71</v>
      </c>
      <c r="AE44" s="255">
        <v>13.23</v>
      </c>
      <c r="AF44" s="258">
        <v>3.21</v>
      </c>
      <c r="AG44" s="258">
        <v>3.46</v>
      </c>
      <c r="AH44" s="259">
        <v>3.6</v>
      </c>
      <c r="AI44" s="28">
        <v>0.04</v>
      </c>
      <c r="AJ44" s="260">
        <v>-7.1999999999999995E-2</v>
      </c>
      <c r="AL44" s="49"/>
      <c r="AM44" s="49"/>
    </row>
    <row r="45" spans="2:39" x14ac:dyDescent="0.4">
      <c r="B45" s="243" t="s">
        <v>74</v>
      </c>
      <c r="C45" s="247">
        <v>4.3</v>
      </c>
      <c r="D45" s="248">
        <v>5</v>
      </c>
      <c r="E45" s="248">
        <v>4.5</v>
      </c>
      <c r="F45" s="249">
        <v>4.4000000000000004</v>
      </c>
      <c r="G45" s="247">
        <v>4.2</v>
      </c>
      <c r="H45" s="248">
        <v>3.7</v>
      </c>
      <c r="I45" s="248">
        <v>4.0999999999999996</v>
      </c>
      <c r="J45" s="249">
        <v>3.6</v>
      </c>
      <c r="K45" s="247">
        <v>3.4</v>
      </c>
      <c r="L45" s="248">
        <v>3.6</v>
      </c>
      <c r="M45" s="248">
        <v>4</v>
      </c>
      <c r="N45" s="248">
        <v>3.9</v>
      </c>
      <c r="O45" s="247">
        <v>2.9</v>
      </c>
      <c r="P45" s="248">
        <v>2.8</v>
      </c>
      <c r="Q45" s="249">
        <v>3.3954983922829585</v>
      </c>
      <c r="R45" s="261" t="s">
        <v>75</v>
      </c>
      <c r="S45" s="251">
        <v>14.9</v>
      </c>
      <c r="T45" s="262">
        <v>12.2</v>
      </c>
      <c r="V45" s="263">
        <v>2.8</v>
      </c>
      <c r="W45" s="264">
        <v>2.8</v>
      </c>
      <c r="X45" s="264">
        <v>3.4</v>
      </c>
      <c r="Y45" s="264">
        <v>3.1</v>
      </c>
      <c r="Z45" s="255">
        <v>12.2</v>
      </c>
      <c r="AA45" s="265">
        <v>3.2</v>
      </c>
      <c r="AB45" s="266">
        <v>3.2</v>
      </c>
      <c r="AC45" s="267">
        <v>3.3</v>
      </c>
      <c r="AD45" s="267">
        <v>3.5</v>
      </c>
      <c r="AE45" s="255">
        <v>13.2</v>
      </c>
      <c r="AF45" s="267">
        <v>3.5</v>
      </c>
      <c r="AG45" s="267">
        <v>3.5</v>
      </c>
      <c r="AH45" s="268">
        <v>3.6</v>
      </c>
      <c r="AI45" s="269">
        <v>2.9000000000000001E-2</v>
      </c>
      <c r="AJ45" s="270">
        <v>9.0999999999999998E-2</v>
      </c>
      <c r="AL45" s="49"/>
      <c r="AM45" s="49"/>
    </row>
    <row r="46" spans="2:39" x14ac:dyDescent="0.4">
      <c r="B46" s="243" t="s">
        <v>76</v>
      </c>
      <c r="C46" s="271">
        <v>0.42299999999999999</v>
      </c>
      <c r="D46" s="232">
        <v>0.379</v>
      </c>
      <c r="E46" s="232">
        <v>0.45900000000000002</v>
      </c>
      <c r="F46" s="272">
        <v>0.36599999999999999</v>
      </c>
      <c r="G46" s="271">
        <v>0.39600000000000002</v>
      </c>
      <c r="H46" s="232">
        <v>0.375</v>
      </c>
      <c r="I46" s="232">
        <v>0.41299999999999998</v>
      </c>
      <c r="J46" s="272">
        <v>0.315</v>
      </c>
      <c r="K46" s="271">
        <v>0.375</v>
      </c>
      <c r="L46" s="232">
        <v>0.33800000000000002</v>
      </c>
      <c r="M46" s="232">
        <v>0.39</v>
      </c>
      <c r="N46" s="232">
        <v>0.28299999999999997</v>
      </c>
      <c r="O46" s="271">
        <v>0.43</v>
      </c>
      <c r="P46" s="232">
        <v>0.36799999999999999</v>
      </c>
      <c r="Q46" s="272">
        <v>0.376</v>
      </c>
      <c r="R46" s="273">
        <v>0.14837522992029431</v>
      </c>
      <c r="S46" s="274">
        <v>0.34643308080808083</v>
      </c>
      <c r="T46" s="275">
        <v>0.34350899742930591</v>
      </c>
      <c r="V46" s="608">
        <v>0.40262295081967214</v>
      </c>
      <c r="W46" s="609">
        <v>0.34933506325008107</v>
      </c>
      <c r="X46" s="609">
        <v>0.3603515625</v>
      </c>
      <c r="Y46" s="609">
        <v>0.26950998185117969</v>
      </c>
      <c r="Z46" s="610">
        <v>0.34393733514507235</v>
      </c>
      <c r="AA46" s="611">
        <v>0.44119496855345913</v>
      </c>
      <c r="AB46" s="612">
        <v>0.3932116554594941</v>
      </c>
      <c r="AC46" s="613">
        <v>0.38060567010309282</v>
      </c>
      <c r="AD46" s="613">
        <v>0.1791541984732824</v>
      </c>
      <c r="AE46" s="610">
        <v>0.34687982967986125</v>
      </c>
      <c r="AF46" s="613">
        <v>0.32083803905744157</v>
      </c>
      <c r="AG46" s="613">
        <v>0.28299999999999997</v>
      </c>
      <c r="AH46" s="614">
        <v>0.36</v>
      </c>
      <c r="AI46" s="606">
        <v>7.7</v>
      </c>
      <c r="AJ46" s="607">
        <v>-2.1</v>
      </c>
      <c r="AK46" s="80" t="s">
        <v>43</v>
      </c>
    </row>
    <row r="47" spans="2:39" x14ac:dyDescent="0.4">
      <c r="B47" s="276" t="s">
        <v>77</v>
      </c>
      <c r="C47" s="277">
        <v>1.5</v>
      </c>
      <c r="D47" s="278">
        <v>1.4</v>
      </c>
      <c r="E47" s="278">
        <v>1.4</v>
      </c>
      <c r="F47" s="279">
        <v>1.4</v>
      </c>
      <c r="G47" s="277">
        <v>1.5</v>
      </c>
      <c r="H47" s="278">
        <v>1.5</v>
      </c>
      <c r="I47" s="278">
        <v>1.5</v>
      </c>
      <c r="J47" s="279">
        <v>1.7</v>
      </c>
      <c r="K47" s="277">
        <v>1.7</v>
      </c>
      <c r="L47" s="278">
        <v>1.6</v>
      </c>
      <c r="M47" s="278">
        <v>1.5</v>
      </c>
      <c r="N47" s="278">
        <v>1.6</v>
      </c>
      <c r="O47" s="280">
        <v>1.6</v>
      </c>
      <c r="P47" s="281">
        <v>1.5</v>
      </c>
      <c r="Q47" s="282">
        <v>1.5</v>
      </c>
      <c r="R47" s="283" t="s">
        <v>75</v>
      </c>
      <c r="S47" s="284">
        <v>1.6</v>
      </c>
      <c r="T47" s="285">
        <v>1.56</v>
      </c>
      <c r="V47" s="286">
        <v>1.6</v>
      </c>
      <c r="W47" s="287">
        <v>1.5</v>
      </c>
      <c r="X47" s="287">
        <v>1.5</v>
      </c>
      <c r="Y47" s="287">
        <v>2.2999999999999998</v>
      </c>
      <c r="Z47" s="288">
        <v>2.2599999999999998</v>
      </c>
      <c r="AA47" s="289">
        <v>2.2000000000000002</v>
      </c>
      <c r="AB47" s="290">
        <v>2.1</v>
      </c>
      <c r="AC47" s="291">
        <v>2</v>
      </c>
      <c r="AD47" s="291">
        <v>2</v>
      </c>
      <c r="AE47" s="288">
        <v>2.2599999999999998</v>
      </c>
      <c r="AF47" s="291">
        <v>2.1</v>
      </c>
      <c r="AG47" s="291">
        <v>2.1</v>
      </c>
      <c r="AH47" s="292">
        <v>2.2000000000000002</v>
      </c>
      <c r="AI47" s="293">
        <v>4.8000000000000001E-2</v>
      </c>
      <c r="AJ47" s="294">
        <v>0.10000000000000009</v>
      </c>
      <c r="AL47" s="49"/>
      <c r="AM47" s="49"/>
    </row>
    <row r="48" spans="2:39" x14ac:dyDescent="0.4">
      <c r="B48" s="295" t="s">
        <v>78</v>
      </c>
      <c r="R48" s="296"/>
      <c r="S48" s="297"/>
      <c r="T48" s="297"/>
      <c r="U48" s="295"/>
      <c r="V48" s="298"/>
    </row>
    <row r="49" spans="2:37" x14ac:dyDescent="0.4">
      <c r="B49" s="299" t="s">
        <v>79</v>
      </c>
      <c r="R49" s="296"/>
      <c r="S49" s="297"/>
      <c r="T49" s="297"/>
      <c r="U49" s="299"/>
      <c r="AB49" s="300"/>
      <c r="AC49" s="300"/>
      <c r="AD49" s="300"/>
      <c r="AE49" s="300"/>
      <c r="AF49" s="300"/>
      <c r="AG49" s="300"/>
      <c r="AH49" s="300"/>
    </row>
    <row r="50" spans="2:37" x14ac:dyDescent="0.4">
      <c r="B50" s="299" t="s">
        <v>80</v>
      </c>
      <c r="R50" s="296"/>
      <c r="S50" s="297"/>
      <c r="T50" s="297"/>
      <c r="U50" s="299"/>
    </row>
    <row r="51" spans="2:37" x14ac:dyDescent="0.4">
      <c r="B51" s="299" t="s">
        <v>81</v>
      </c>
      <c r="R51" s="296"/>
      <c r="S51" s="297"/>
      <c r="T51" s="297"/>
      <c r="U51" s="299"/>
      <c r="AI51" s="29"/>
      <c r="AK51" s="49"/>
    </row>
    <row r="52" spans="2:37" x14ac:dyDescent="0.4">
      <c r="B52" s="299"/>
      <c r="R52" s="296"/>
      <c r="S52" s="297"/>
      <c r="T52" s="297"/>
      <c r="U52" s="299"/>
      <c r="AI52" s="29"/>
      <c r="AK52" s="49"/>
    </row>
    <row r="53" spans="2:37" hidden="1" outlineLevel="1" x14ac:dyDescent="0.4">
      <c r="B53" s="41" t="s">
        <v>82</v>
      </c>
      <c r="R53" s="296"/>
      <c r="S53" s="297"/>
      <c r="T53" s="297"/>
      <c r="U53" s="41"/>
      <c r="AB53" s="1"/>
      <c r="AC53" s="1"/>
      <c r="AD53" s="1"/>
      <c r="AE53" s="1"/>
      <c r="AF53" s="1"/>
      <c r="AG53" s="1"/>
      <c r="AH53" s="1"/>
    </row>
    <row r="54" spans="2:37" hidden="1" outlineLevel="1" x14ac:dyDescent="0.4">
      <c r="B54" s="301" t="s">
        <v>83</v>
      </c>
      <c r="C54" s="302">
        <v>769</v>
      </c>
      <c r="D54" s="303">
        <v>751</v>
      </c>
      <c r="E54" s="303">
        <v>740</v>
      </c>
      <c r="F54" s="303">
        <v>736</v>
      </c>
      <c r="G54" s="303">
        <v>686</v>
      </c>
      <c r="H54" s="303">
        <v>627</v>
      </c>
      <c r="I54" s="303">
        <v>668</v>
      </c>
      <c r="J54" s="303">
        <v>642</v>
      </c>
      <c r="K54" s="303">
        <v>640</v>
      </c>
      <c r="L54" s="303">
        <v>643</v>
      </c>
      <c r="M54" s="303">
        <v>645</v>
      </c>
      <c r="N54" s="303">
        <v>625</v>
      </c>
      <c r="O54" s="303">
        <v>615</v>
      </c>
      <c r="P54" s="303">
        <v>616</v>
      </c>
      <c r="Q54" s="303">
        <v>602</v>
      </c>
      <c r="R54" s="304">
        <v>605</v>
      </c>
      <c r="S54" s="305">
        <v>2553</v>
      </c>
      <c r="T54" s="304">
        <v>2438</v>
      </c>
      <c r="U54" s="21"/>
      <c r="V54" s="306">
        <v>803</v>
      </c>
      <c r="W54" s="306">
        <v>804</v>
      </c>
      <c r="X54" s="306">
        <v>805</v>
      </c>
      <c r="Y54" s="306">
        <v>806</v>
      </c>
      <c r="Z54" s="306"/>
      <c r="AA54" s="306">
        <v>807</v>
      </c>
      <c r="AB54" s="307">
        <v>1.2406947890819531E-3</v>
      </c>
      <c r="AC54" s="307"/>
      <c r="AD54" s="307"/>
      <c r="AE54" s="307"/>
      <c r="AF54" s="307"/>
      <c r="AG54" s="307"/>
      <c r="AH54" s="307"/>
      <c r="AI54" s="308">
        <v>4.9813200498132204E-3</v>
      </c>
      <c r="AJ54" s="16"/>
      <c r="AK54" s="309">
        <v>2639</v>
      </c>
    </row>
    <row r="55" spans="2:37" hidden="1" outlineLevel="1" x14ac:dyDescent="0.4">
      <c r="B55" s="310" t="s">
        <v>84</v>
      </c>
      <c r="C55" s="311">
        <v>1</v>
      </c>
      <c r="D55" s="312">
        <v>3</v>
      </c>
      <c r="E55" s="312">
        <v>7</v>
      </c>
      <c r="F55" s="312">
        <v>21</v>
      </c>
      <c r="G55" s="312">
        <v>45</v>
      </c>
      <c r="H55" s="312">
        <v>52</v>
      </c>
      <c r="I55" s="312">
        <v>80</v>
      </c>
      <c r="J55" s="312">
        <v>89</v>
      </c>
      <c r="K55" s="312">
        <v>80</v>
      </c>
      <c r="L55" s="312">
        <v>74</v>
      </c>
      <c r="M55" s="312">
        <v>65</v>
      </c>
      <c r="N55" s="312">
        <v>67</v>
      </c>
      <c r="O55" s="312">
        <v>60</v>
      </c>
      <c r="P55" s="312">
        <v>73</v>
      </c>
      <c r="Q55" s="312">
        <v>69</v>
      </c>
      <c r="R55" s="313">
        <v>73</v>
      </c>
      <c r="S55" s="314">
        <v>286</v>
      </c>
      <c r="T55" s="313">
        <v>275</v>
      </c>
      <c r="U55" s="21"/>
      <c r="V55" s="315">
        <v>75</v>
      </c>
      <c r="W55" s="315">
        <v>76</v>
      </c>
      <c r="X55" s="315">
        <v>77</v>
      </c>
      <c r="Y55" s="315">
        <v>78</v>
      </c>
      <c r="Z55" s="315"/>
      <c r="AA55" s="315">
        <v>79</v>
      </c>
      <c r="AB55" s="316">
        <v>0.13043478260869557</v>
      </c>
      <c r="AC55" s="316"/>
      <c r="AD55" s="316"/>
      <c r="AE55" s="316"/>
      <c r="AF55" s="316"/>
      <c r="AG55" s="316"/>
      <c r="AH55" s="316"/>
      <c r="AI55" s="317">
        <v>0.16417910447761197</v>
      </c>
      <c r="AJ55" s="16"/>
      <c r="AK55" s="318">
        <v>280</v>
      </c>
    </row>
    <row r="56" spans="2:37" collapsed="1" x14ac:dyDescent="0.4"/>
    <row r="58" spans="2:37" x14ac:dyDescent="0.4">
      <c r="X58" s="320"/>
      <c r="Y58" s="321"/>
      <c r="Z58" s="321"/>
    </row>
    <row r="59" spans="2:37" x14ac:dyDescent="0.4">
      <c r="X59" s="320"/>
      <c r="Y59" s="322"/>
      <c r="Z59" s="322"/>
      <c r="AA59" s="323"/>
    </row>
    <row r="60" spans="2:37" x14ac:dyDescent="0.4">
      <c r="X60" s="320"/>
      <c r="Y60" s="322"/>
      <c r="Z60" s="322"/>
      <c r="AA60" s="323"/>
    </row>
    <row r="61" spans="2:37" x14ac:dyDescent="0.4">
      <c r="X61" s="320"/>
      <c r="Y61" s="322"/>
      <c r="Z61" s="322"/>
    </row>
    <row r="62" spans="2:37" x14ac:dyDescent="0.4">
      <c r="X62" s="320"/>
      <c r="Y62" s="324"/>
      <c r="Z62" s="324"/>
      <c r="AA62" s="325"/>
    </row>
    <row r="63" spans="2:37" x14ac:dyDescent="0.4">
      <c r="Y63" s="16"/>
      <c r="Z63" s="16"/>
    </row>
    <row r="64" spans="2:37" x14ac:dyDescent="0.4">
      <c r="Y64" s="16"/>
      <c r="Z64" s="16"/>
    </row>
    <row r="65" spans="25:26" x14ac:dyDescent="0.4">
      <c r="Y65" s="16"/>
      <c r="Z65" s="16"/>
    </row>
  </sheetData>
  <mergeCells count="3">
    <mergeCell ref="C1:T1"/>
    <mergeCell ref="V1:AJ1"/>
    <mergeCell ref="V24:Y2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5565-160D-464A-84F3-A35258328305}">
  <dimension ref="B1:X57"/>
  <sheetViews>
    <sheetView zoomScale="55" zoomScaleNormal="55" workbookViewId="0">
      <selection activeCell="T11" sqref="T11"/>
    </sheetView>
  </sheetViews>
  <sheetFormatPr defaultRowHeight="14.5" x14ac:dyDescent="0.35"/>
  <cols>
    <col min="1" max="1" width="1.6328125" bestFit="1" customWidth="1"/>
    <col min="2" max="2" width="40.90625" bestFit="1" customWidth="1"/>
    <col min="12" max="12" width="9.54296875" bestFit="1" customWidth="1"/>
    <col min="15" max="23" width="8.7265625" style="867"/>
  </cols>
  <sheetData>
    <row r="1" spans="2:24" ht="15" thickBot="1" x14ac:dyDescent="0.4"/>
    <row r="2" spans="2:24" ht="16" x14ac:dyDescent="0.4">
      <c r="B2" s="634" t="s">
        <v>2</v>
      </c>
      <c r="C2" s="835" t="s">
        <v>1</v>
      </c>
      <c r="D2" s="836"/>
      <c r="E2" s="836"/>
      <c r="F2" s="836"/>
      <c r="G2" s="836"/>
      <c r="H2" s="836"/>
      <c r="I2" s="836"/>
      <c r="J2" s="836"/>
      <c r="K2" s="836"/>
      <c r="L2" s="836"/>
      <c r="M2" s="837"/>
    </row>
    <row r="3" spans="2:24" ht="16" x14ac:dyDescent="0.35">
      <c r="B3" s="635" t="s">
        <v>216</v>
      </c>
      <c r="C3" s="636" t="s">
        <v>208</v>
      </c>
      <c r="D3" s="636" t="s">
        <v>209</v>
      </c>
      <c r="E3" s="636" t="s">
        <v>210</v>
      </c>
      <c r="F3" s="636" t="s">
        <v>211</v>
      </c>
      <c r="G3" s="636" t="s">
        <v>25</v>
      </c>
      <c r="H3" s="636" t="s">
        <v>212</v>
      </c>
      <c r="I3" s="636" t="s">
        <v>213</v>
      </c>
      <c r="J3" s="636" t="s">
        <v>214</v>
      </c>
      <c r="K3" s="637" t="s">
        <v>90</v>
      </c>
      <c r="L3" s="637" t="s">
        <v>91</v>
      </c>
      <c r="M3" s="638" t="s">
        <v>215</v>
      </c>
    </row>
    <row r="4" spans="2:24" ht="16" x14ac:dyDescent="0.4">
      <c r="B4" s="342" t="s">
        <v>30</v>
      </c>
      <c r="C4" s="23">
        <v>1023</v>
      </c>
      <c r="D4" s="23">
        <v>1013</v>
      </c>
      <c r="E4" s="23">
        <v>1016</v>
      </c>
      <c r="F4" s="23">
        <v>1024</v>
      </c>
      <c r="G4" s="630">
        <v>4076</v>
      </c>
      <c r="H4" s="23">
        <v>1033</v>
      </c>
      <c r="I4" s="23">
        <v>1039</v>
      </c>
      <c r="J4" s="59">
        <v>1046</v>
      </c>
      <c r="K4" s="28">
        <v>7.0000000000000001E-3</v>
      </c>
      <c r="L4" s="28">
        <v>0.03</v>
      </c>
      <c r="M4" s="639">
        <v>2.1999999999999999E-2</v>
      </c>
      <c r="O4" s="865"/>
      <c r="P4" s="865"/>
      <c r="Q4" s="865"/>
      <c r="S4" s="866"/>
      <c r="T4" s="866"/>
      <c r="U4" s="865"/>
      <c r="V4" s="865"/>
      <c r="W4" s="865"/>
    </row>
    <row r="5" spans="2:24" ht="16" x14ac:dyDescent="0.4">
      <c r="B5" s="640" t="s">
        <v>31</v>
      </c>
      <c r="C5" s="23">
        <v>1137</v>
      </c>
      <c r="D5" s="23">
        <v>1144</v>
      </c>
      <c r="E5" s="23">
        <v>1146</v>
      </c>
      <c r="F5" s="23">
        <v>1146</v>
      </c>
      <c r="G5" s="630">
        <v>4573</v>
      </c>
      <c r="H5" s="23">
        <v>1121</v>
      </c>
      <c r="I5" s="23">
        <v>1111</v>
      </c>
      <c r="J5" s="59">
        <v>1096</v>
      </c>
      <c r="K5" s="28">
        <v>-1.4E-2</v>
      </c>
      <c r="L5" s="28">
        <v>-4.3999999999999997E-2</v>
      </c>
      <c r="M5" s="639">
        <v>-2.9000000000000001E-2</v>
      </c>
      <c r="O5" s="865"/>
      <c r="P5" s="865"/>
      <c r="Q5" s="865"/>
      <c r="S5" s="866"/>
      <c r="T5" s="866"/>
      <c r="U5" s="865"/>
      <c r="V5" s="865"/>
      <c r="W5" s="865"/>
    </row>
    <row r="6" spans="2:24" ht="16" x14ac:dyDescent="0.4">
      <c r="B6" s="342" t="s">
        <v>32</v>
      </c>
      <c r="C6" s="23">
        <v>197</v>
      </c>
      <c r="D6" s="23">
        <v>210</v>
      </c>
      <c r="E6" s="23">
        <v>210</v>
      </c>
      <c r="F6" s="23">
        <v>217</v>
      </c>
      <c r="G6" s="630">
        <v>834</v>
      </c>
      <c r="H6" s="23">
        <v>203</v>
      </c>
      <c r="I6" s="23">
        <v>202</v>
      </c>
      <c r="J6" s="59">
        <v>203</v>
      </c>
      <c r="K6" s="28">
        <v>5.0000000000000001E-3</v>
      </c>
      <c r="L6" s="28">
        <v>-3.3000000000000002E-2</v>
      </c>
      <c r="M6" s="639">
        <v>-1.4999999999999999E-2</v>
      </c>
      <c r="O6" s="865"/>
      <c r="P6" s="865"/>
      <c r="Q6" s="865"/>
      <c r="S6" s="866"/>
      <c r="T6" s="866"/>
      <c r="U6" s="865"/>
      <c r="V6" s="865"/>
      <c r="W6" s="865"/>
    </row>
    <row r="7" spans="2:24" ht="16" x14ac:dyDescent="0.4">
      <c r="B7" s="342" t="s">
        <v>223</v>
      </c>
      <c r="C7" s="23">
        <v>31</v>
      </c>
      <c r="D7" s="23">
        <v>33</v>
      </c>
      <c r="E7" s="23">
        <v>36</v>
      </c>
      <c r="F7" s="23">
        <v>38</v>
      </c>
      <c r="G7" s="630">
        <v>138</v>
      </c>
      <c r="H7" s="23">
        <v>37</v>
      </c>
      <c r="I7" s="23">
        <v>42</v>
      </c>
      <c r="J7" s="59">
        <v>49</v>
      </c>
      <c r="K7" s="28">
        <v>0.182</v>
      </c>
      <c r="L7" s="28">
        <v>0.376</v>
      </c>
      <c r="M7" s="639">
        <v>0.28000000000000003</v>
      </c>
      <c r="O7" s="865"/>
      <c r="P7" s="865"/>
      <c r="Q7" s="865"/>
      <c r="S7" s="866"/>
      <c r="T7" s="866"/>
      <c r="U7" s="865"/>
      <c r="V7" s="865"/>
      <c r="W7" s="865"/>
    </row>
    <row r="8" spans="2:24" ht="16" x14ac:dyDescent="0.4">
      <c r="B8" s="641" t="s">
        <v>217</v>
      </c>
      <c r="C8" s="681">
        <v>2388</v>
      </c>
      <c r="D8" s="681">
        <v>2400</v>
      </c>
      <c r="E8" s="681">
        <v>2408</v>
      </c>
      <c r="F8" s="681">
        <v>2424</v>
      </c>
      <c r="G8" s="702">
        <v>9620</v>
      </c>
      <c r="H8" s="681">
        <v>2394</v>
      </c>
      <c r="I8" s="681">
        <v>2394</v>
      </c>
      <c r="J8" s="682">
        <v>2394</v>
      </c>
      <c r="K8" s="694">
        <v>0</v>
      </c>
      <c r="L8" s="694">
        <v>-6.0000000000000001E-3</v>
      </c>
      <c r="M8" s="642">
        <v>-2E-3</v>
      </c>
      <c r="O8" s="865"/>
      <c r="P8" s="865"/>
      <c r="Q8" s="865"/>
      <c r="S8" s="866"/>
      <c r="T8" s="866"/>
      <c r="U8" s="865"/>
      <c r="V8" s="865"/>
      <c r="W8" s="865"/>
    </row>
    <row r="9" spans="2:24" ht="16" x14ac:dyDescent="0.35">
      <c r="B9" s="635" t="s">
        <v>227</v>
      </c>
      <c r="C9" s="349"/>
      <c r="D9" s="667"/>
      <c r="E9" s="667"/>
      <c r="F9" s="667"/>
      <c r="G9" s="701"/>
      <c r="H9" s="668"/>
      <c r="I9" s="667"/>
      <c r="J9" s="669"/>
      <c r="K9" s="670"/>
      <c r="L9" s="670"/>
      <c r="M9" s="671"/>
      <c r="O9" s="865"/>
      <c r="P9" s="865"/>
      <c r="Q9" s="865"/>
    </row>
    <row r="10" spans="2:24" ht="16" x14ac:dyDescent="0.4">
      <c r="B10" s="342" t="s">
        <v>225</v>
      </c>
      <c r="C10" s="23">
        <v>260</v>
      </c>
      <c r="D10" s="23">
        <v>254</v>
      </c>
      <c r="E10" s="23">
        <v>242</v>
      </c>
      <c r="F10" s="23">
        <v>245</v>
      </c>
      <c r="G10" s="630">
        <f t="shared" ref="G10:G19" si="0">SUM(C10:F10)</f>
        <v>1001</v>
      </c>
      <c r="H10" s="23">
        <v>233</v>
      </c>
      <c r="I10" s="23">
        <v>233</v>
      </c>
      <c r="J10" s="59">
        <v>230</v>
      </c>
      <c r="K10" s="28">
        <v>-1.2999999999999999E-2</v>
      </c>
      <c r="L10" s="28">
        <v>-0.05</v>
      </c>
      <c r="M10" s="639">
        <v>-7.9000000000000001E-2</v>
      </c>
      <c r="O10" s="865"/>
      <c r="P10" s="865"/>
      <c r="Q10" s="865"/>
      <c r="S10" s="866"/>
      <c r="T10" s="866"/>
      <c r="U10" s="865"/>
      <c r="V10" s="865"/>
      <c r="W10" s="865"/>
      <c r="X10" s="867"/>
    </row>
    <row r="11" spans="2:24" ht="16" x14ac:dyDescent="0.4">
      <c r="B11" s="640" t="s">
        <v>222</v>
      </c>
      <c r="C11" s="23">
        <v>46</v>
      </c>
      <c r="D11" s="23">
        <v>45</v>
      </c>
      <c r="E11" s="23">
        <v>54</v>
      </c>
      <c r="F11" s="23">
        <v>59</v>
      </c>
      <c r="G11" s="630">
        <f t="shared" si="0"/>
        <v>204</v>
      </c>
      <c r="H11" s="23">
        <v>52</v>
      </c>
      <c r="I11" s="23">
        <v>59</v>
      </c>
      <c r="J11" s="59">
        <v>55</v>
      </c>
      <c r="K11" s="28">
        <v>-6.8000000000000005E-2</v>
      </c>
      <c r="L11" s="28">
        <v>1.9E-2</v>
      </c>
      <c r="M11" s="639">
        <v>0.14499999999999999</v>
      </c>
      <c r="O11" s="865"/>
      <c r="P11" s="865"/>
      <c r="Q11" s="865"/>
      <c r="S11" s="866"/>
      <c r="T11" s="866"/>
      <c r="U11" s="865"/>
      <c r="V11" s="865"/>
      <c r="W11" s="865"/>
      <c r="X11" s="867"/>
    </row>
    <row r="12" spans="2:24" ht="16" x14ac:dyDescent="0.4">
      <c r="B12" s="342" t="s">
        <v>224</v>
      </c>
      <c r="C12" s="23">
        <v>9</v>
      </c>
      <c r="D12" s="23">
        <v>9</v>
      </c>
      <c r="E12" s="23">
        <v>9</v>
      </c>
      <c r="F12" s="23">
        <v>9</v>
      </c>
      <c r="G12" s="630">
        <f t="shared" si="0"/>
        <v>36</v>
      </c>
      <c r="H12" s="23">
        <v>9</v>
      </c>
      <c r="I12" s="23">
        <v>9</v>
      </c>
      <c r="J12" s="59">
        <v>10</v>
      </c>
      <c r="K12" s="28">
        <v>0.111</v>
      </c>
      <c r="L12" s="28">
        <v>0.111</v>
      </c>
      <c r="M12" s="639">
        <v>3.6999999999999998E-2</v>
      </c>
      <c r="O12" s="865"/>
      <c r="P12" s="865"/>
      <c r="Q12" s="865"/>
      <c r="S12" s="866"/>
      <c r="T12" s="866"/>
      <c r="U12" s="865"/>
      <c r="V12" s="865"/>
      <c r="W12" s="865"/>
      <c r="X12" s="867"/>
    </row>
    <row r="13" spans="2:24" ht="16" x14ac:dyDescent="0.4">
      <c r="B13" s="679" t="s">
        <v>226</v>
      </c>
      <c r="C13" s="686">
        <v>315</v>
      </c>
      <c r="D13" s="688">
        <v>307</v>
      </c>
      <c r="E13" s="688">
        <v>305</v>
      </c>
      <c r="F13" s="688">
        <v>313</v>
      </c>
      <c r="G13" s="702">
        <f t="shared" si="0"/>
        <v>1240</v>
      </c>
      <c r="H13" s="688">
        <v>294</v>
      </c>
      <c r="I13" s="688">
        <v>301</v>
      </c>
      <c r="J13" s="687">
        <v>295</v>
      </c>
      <c r="K13" s="689">
        <v>-2.1999999999999999E-2</v>
      </c>
      <c r="L13" s="689">
        <v>-3.3000000000000002E-2</v>
      </c>
      <c r="M13" s="642">
        <v>-0.04</v>
      </c>
      <c r="O13" s="865"/>
      <c r="P13" s="865"/>
      <c r="Q13" s="865"/>
      <c r="S13" s="866"/>
      <c r="T13" s="866"/>
      <c r="U13" s="865"/>
      <c r="V13" s="865"/>
      <c r="W13" s="865"/>
      <c r="X13" s="867"/>
    </row>
    <row r="14" spans="2:24" ht="16" x14ac:dyDescent="0.4">
      <c r="B14" s="672"/>
      <c r="C14" s="673"/>
      <c r="D14" s="674"/>
      <c r="E14" s="674"/>
      <c r="F14" s="674"/>
      <c r="G14" s="701"/>
      <c r="H14" s="675"/>
      <c r="I14" s="674"/>
      <c r="J14" s="676"/>
      <c r="K14" s="677"/>
      <c r="L14" s="677"/>
      <c r="M14" s="678"/>
      <c r="O14" s="865"/>
      <c r="P14" s="865"/>
      <c r="Q14" s="865"/>
    </row>
    <row r="15" spans="2:24" ht="16" x14ac:dyDescent="0.4">
      <c r="B15" s="358" t="s">
        <v>35</v>
      </c>
      <c r="C15" s="680">
        <v>2703</v>
      </c>
      <c r="D15" s="680">
        <v>2707</v>
      </c>
      <c r="E15" s="680">
        <v>2712</v>
      </c>
      <c r="F15" s="680">
        <v>2737</v>
      </c>
      <c r="G15" s="703">
        <f t="shared" si="0"/>
        <v>10859</v>
      </c>
      <c r="H15" s="680">
        <v>2688</v>
      </c>
      <c r="I15" s="680">
        <v>2695</v>
      </c>
      <c r="J15" s="685">
        <v>2689</v>
      </c>
      <c r="K15" s="689">
        <v>-2E-3</v>
      </c>
      <c r="L15" s="689">
        <v>-8.9999999999999993E-3</v>
      </c>
      <c r="M15" s="642">
        <v>-6.0000000000000001E-3</v>
      </c>
      <c r="O15" s="865"/>
      <c r="P15" s="865"/>
      <c r="Q15" s="865"/>
    </row>
    <row r="16" spans="2:24" ht="16" x14ac:dyDescent="0.4">
      <c r="B16" s="342" t="s">
        <v>218</v>
      </c>
      <c r="C16" s="683">
        <v>22</v>
      </c>
      <c r="D16" s="683">
        <v>32</v>
      </c>
      <c r="E16" s="683">
        <v>28</v>
      </c>
      <c r="F16" s="683">
        <v>27</v>
      </c>
      <c r="G16" s="704">
        <f t="shared" si="0"/>
        <v>109</v>
      </c>
      <c r="H16" s="683">
        <v>27</v>
      </c>
      <c r="I16" s="683">
        <v>26</v>
      </c>
      <c r="J16" s="684">
        <v>30</v>
      </c>
      <c r="K16" s="632">
        <v>0.128</v>
      </c>
      <c r="L16" s="632">
        <v>7.0000000000000007E-2</v>
      </c>
      <c r="M16" s="643">
        <v>2.1999999999999999E-2</v>
      </c>
      <c r="O16" s="865"/>
      <c r="P16" s="865"/>
      <c r="Q16" s="865"/>
    </row>
    <row r="17" spans="2:18" ht="16" x14ac:dyDescent="0.4">
      <c r="B17" s="358" t="s">
        <v>219</v>
      </c>
      <c r="C17" s="680">
        <v>2725</v>
      </c>
      <c r="D17" s="680">
        <v>2739</v>
      </c>
      <c r="E17" s="680">
        <v>2740</v>
      </c>
      <c r="F17" s="680">
        <v>2764</v>
      </c>
      <c r="G17" s="705">
        <f t="shared" si="0"/>
        <v>10968</v>
      </c>
      <c r="H17" s="680">
        <v>2715</v>
      </c>
      <c r="I17" s="680">
        <v>2721</v>
      </c>
      <c r="J17" s="685">
        <v>2718</v>
      </c>
      <c r="K17" s="689">
        <v>-1E-3</v>
      </c>
      <c r="L17" s="689">
        <v>-8.0000000000000002E-3</v>
      </c>
      <c r="M17" s="642">
        <v>-6.0000000000000001E-3</v>
      </c>
      <c r="O17" s="865"/>
      <c r="P17" s="865"/>
      <c r="Q17" s="865"/>
    </row>
    <row r="18" spans="2:18" ht="16" x14ac:dyDescent="0.4">
      <c r="B18" s="342" t="s">
        <v>220</v>
      </c>
      <c r="C18" s="683">
        <v>456</v>
      </c>
      <c r="D18" s="683">
        <v>384</v>
      </c>
      <c r="E18" s="683">
        <v>364</v>
      </c>
      <c r="F18" s="683">
        <v>511</v>
      </c>
      <c r="G18" s="704">
        <f t="shared" si="0"/>
        <v>1715</v>
      </c>
      <c r="H18" s="683">
        <v>456</v>
      </c>
      <c r="I18" s="683">
        <v>384</v>
      </c>
      <c r="J18" s="684">
        <v>408</v>
      </c>
      <c r="K18" s="632">
        <v>0.06</v>
      </c>
      <c r="L18" s="632">
        <v>0.11899999999999999</v>
      </c>
      <c r="M18" s="643">
        <v>3.6999999999999998E-2</v>
      </c>
      <c r="O18" s="865"/>
      <c r="P18" s="865"/>
      <c r="Q18" s="865"/>
    </row>
    <row r="19" spans="2:18" ht="16" x14ac:dyDescent="0.4">
      <c r="B19" s="644" t="s">
        <v>221</v>
      </c>
      <c r="C19" s="686">
        <v>3180</v>
      </c>
      <c r="D19" s="686">
        <v>3123</v>
      </c>
      <c r="E19" s="686">
        <v>3104</v>
      </c>
      <c r="F19" s="686">
        <v>3275</v>
      </c>
      <c r="G19" s="706">
        <f t="shared" si="0"/>
        <v>12682</v>
      </c>
      <c r="H19" s="686">
        <v>3171</v>
      </c>
      <c r="I19" s="686">
        <v>3106</v>
      </c>
      <c r="J19" s="687">
        <v>3126</v>
      </c>
      <c r="K19" s="689">
        <v>6.0000000000000001E-3</v>
      </c>
      <c r="L19" s="689">
        <v>7.0000000000000001E-3</v>
      </c>
      <c r="M19" s="642">
        <v>0</v>
      </c>
      <c r="O19" s="865"/>
    </row>
    <row r="20" spans="2:18" ht="16" x14ac:dyDescent="0.4">
      <c r="B20" s="645" t="s">
        <v>38</v>
      </c>
      <c r="C20" s="31">
        <v>-735</v>
      </c>
      <c r="D20" s="17">
        <v>-644</v>
      </c>
      <c r="E20" s="17">
        <v>-635</v>
      </c>
      <c r="F20" s="17">
        <v>-802</v>
      </c>
      <c r="G20" s="630">
        <v>-2817</v>
      </c>
      <c r="H20" s="626">
        <v>-749</v>
      </c>
      <c r="I20" s="33">
        <v>-731</v>
      </c>
      <c r="J20" s="59">
        <v>-722</v>
      </c>
      <c r="K20" s="28">
        <v>-1.2E-2</v>
      </c>
      <c r="L20" s="28">
        <v>0.13700000000000001</v>
      </c>
      <c r="M20" s="639">
        <v>9.3346573982125092E-2</v>
      </c>
      <c r="O20" s="865"/>
    </row>
    <row r="21" spans="2:18" ht="16" x14ac:dyDescent="0.4">
      <c r="B21" s="342" t="s">
        <v>39</v>
      </c>
      <c r="C21" s="625">
        <v>-553</v>
      </c>
      <c r="D21" s="62">
        <v>-449</v>
      </c>
      <c r="E21" s="67">
        <v>-443</v>
      </c>
      <c r="F21" s="625">
        <v>-596</v>
      </c>
      <c r="G21" s="631">
        <v>-2042</v>
      </c>
      <c r="H21" s="68">
        <v>-541</v>
      </c>
      <c r="I21" s="68">
        <v>-496</v>
      </c>
      <c r="J21" s="70">
        <v>-463</v>
      </c>
      <c r="K21" s="28">
        <v>-6.7000000000000004E-2</v>
      </c>
      <c r="L21" s="28">
        <v>4.4999999999999998E-2</v>
      </c>
      <c r="M21" s="639">
        <v>3.8062283737024138E-2</v>
      </c>
      <c r="O21" s="865"/>
    </row>
    <row r="22" spans="2:18" ht="16" x14ac:dyDescent="0.4">
      <c r="B22" s="342" t="s">
        <v>40</v>
      </c>
      <c r="C22" s="625">
        <v>-183</v>
      </c>
      <c r="D22" s="67">
        <v>-195</v>
      </c>
      <c r="E22" s="68">
        <v>-192</v>
      </c>
      <c r="F22" s="68">
        <v>-206</v>
      </c>
      <c r="G22" s="72">
        <v>-776</v>
      </c>
      <c r="H22" s="68">
        <v>-208</v>
      </c>
      <c r="I22" s="68">
        <v>-235</v>
      </c>
      <c r="J22" s="70">
        <v>-258</v>
      </c>
      <c r="K22" s="34">
        <v>9.8000000000000004E-2</v>
      </c>
      <c r="L22" s="34">
        <v>0.34399999999999997</v>
      </c>
      <c r="M22" s="639">
        <v>0.22982456140350882</v>
      </c>
      <c r="O22" s="865"/>
      <c r="P22" s="866"/>
      <c r="Q22" s="866"/>
    </row>
    <row r="23" spans="2:18" ht="16" x14ac:dyDescent="0.4">
      <c r="B23" s="358" t="s">
        <v>41</v>
      </c>
      <c r="C23" s="627">
        <v>2445</v>
      </c>
      <c r="D23" s="628">
        <v>2479</v>
      </c>
      <c r="E23" s="78">
        <v>2469</v>
      </c>
      <c r="F23" s="45">
        <v>2472</v>
      </c>
      <c r="G23" s="44">
        <v>9864</v>
      </c>
      <c r="H23" s="45">
        <v>2422</v>
      </c>
      <c r="I23" s="45">
        <v>2375</v>
      </c>
      <c r="J23" s="46">
        <v>2404</v>
      </c>
      <c r="K23" s="690">
        <v>1.2E-2</v>
      </c>
      <c r="L23" s="690">
        <v>-2.5999999999999999E-2</v>
      </c>
      <c r="M23" s="691">
        <v>-2.5970512647098598E-2</v>
      </c>
      <c r="O23" s="865"/>
      <c r="P23" s="866"/>
      <c r="Q23" s="868"/>
    </row>
    <row r="24" spans="2:18" ht="16" x14ac:dyDescent="0.4">
      <c r="B24" s="647" t="s">
        <v>42</v>
      </c>
      <c r="C24" s="153">
        <v>0.76900000000000002</v>
      </c>
      <c r="D24" s="629">
        <v>0.79400000000000004</v>
      </c>
      <c r="E24" s="28">
        <v>0.79500000000000004</v>
      </c>
      <c r="F24" s="28">
        <v>0.755</v>
      </c>
      <c r="G24" s="88">
        <v>0.77800000000000002</v>
      </c>
      <c r="H24" s="28">
        <v>0.76200000000000001</v>
      </c>
      <c r="I24" s="28">
        <v>0.76500000000000001</v>
      </c>
      <c r="J24" s="89">
        <v>0.76900000000000002</v>
      </c>
      <c r="K24" s="604">
        <v>0.4</v>
      </c>
      <c r="L24" s="604">
        <v>-2.6</v>
      </c>
      <c r="M24" s="666">
        <v>-2</v>
      </c>
      <c r="N24" s="80" t="s">
        <v>43</v>
      </c>
      <c r="O24" s="865"/>
      <c r="P24" s="869"/>
      <c r="Q24" s="869"/>
      <c r="R24" s="870"/>
    </row>
    <row r="25" spans="2:18" ht="16" x14ac:dyDescent="0.4">
      <c r="B25" s="406" t="s">
        <v>44</v>
      </c>
      <c r="C25" s="31">
        <v>-934</v>
      </c>
      <c r="D25" s="33">
        <v>-999</v>
      </c>
      <c r="E25" s="23">
        <v>-903</v>
      </c>
      <c r="F25" s="68">
        <v>-875</v>
      </c>
      <c r="G25" s="90">
        <v>-3711</v>
      </c>
      <c r="H25" s="68">
        <v>-1075</v>
      </c>
      <c r="I25" s="68">
        <v>-979</v>
      </c>
      <c r="J25" s="59">
        <v>-896</v>
      </c>
      <c r="K25" s="28">
        <v>-8.5000000000000006E-2</v>
      </c>
      <c r="L25" s="28">
        <v>-8.0000000000000002E-3</v>
      </c>
      <c r="M25" s="639">
        <v>4.0197461212976071E-2</v>
      </c>
      <c r="N25" s="47"/>
      <c r="O25" s="865"/>
    </row>
    <row r="26" spans="2:18" ht="16" x14ac:dyDescent="0.4">
      <c r="B26" s="649" t="s">
        <v>45</v>
      </c>
      <c r="C26" s="31">
        <v>-172</v>
      </c>
      <c r="D26" s="33">
        <v>-196</v>
      </c>
      <c r="E26" s="23">
        <v>-166</v>
      </c>
      <c r="F26" s="68">
        <v>-185</v>
      </c>
      <c r="G26" s="90">
        <v>-719</v>
      </c>
      <c r="H26" s="68">
        <v>-170</v>
      </c>
      <c r="I26" s="68">
        <v>-174</v>
      </c>
      <c r="J26" s="59">
        <v>-162</v>
      </c>
      <c r="K26" s="28">
        <v>-6.9000000000000006E-2</v>
      </c>
      <c r="L26" s="28">
        <v>-2.4E-2</v>
      </c>
      <c r="M26" s="639">
        <v>-5.2434456928838968E-2</v>
      </c>
      <c r="N26" s="71"/>
      <c r="O26" s="865"/>
    </row>
    <row r="27" spans="2:18" ht="16" x14ac:dyDescent="0.4">
      <c r="B27" s="649" t="s">
        <v>46</v>
      </c>
      <c r="C27" s="23">
        <v>-218</v>
      </c>
      <c r="D27" s="23">
        <v>-219</v>
      </c>
      <c r="E27" s="23">
        <v>-215</v>
      </c>
      <c r="F27" s="68">
        <v>-246</v>
      </c>
      <c r="G27" s="90">
        <v>-898</v>
      </c>
      <c r="H27" s="68">
        <v>-354</v>
      </c>
      <c r="I27" s="68">
        <v>-223</v>
      </c>
      <c r="J27" s="59">
        <v>-205</v>
      </c>
      <c r="K27" s="28">
        <v>-8.1000000000000003E-2</v>
      </c>
      <c r="L27" s="28">
        <v>-4.7E-2</v>
      </c>
      <c r="M27" s="639">
        <v>0.19938650306748462</v>
      </c>
      <c r="N27" s="71"/>
      <c r="O27" s="865"/>
    </row>
    <row r="28" spans="2:18" ht="16" x14ac:dyDescent="0.4">
      <c r="B28" s="650" t="s">
        <v>47</v>
      </c>
      <c r="C28" s="23">
        <v>-247</v>
      </c>
      <c r="D28" s="23">
        <v>-268</v>
      </c>
      <c r="E28" s="23">
        <v>-204</v>
      </c>
      <c r="F28" s="68">
        <v>-244</v>
      </c>
      <c r="G28" s="90">
        <v>-963</v>
      </c>
      <c r="H28" s="68">
        <v>-222</v>
      </c>
      <c r="I28" s="68">
        <v>-232</v>
      </c>
      <c r="J28" s="59">
        <v>-255</v>
      </c>
      <c r="K28" s="28">
        <v>9.9000000000000005E-2</v>
      </c>
      <c r="L28" s="28">
        <v>0.25</v>
      </c>
      <c r="M28" s="639">
        <v>-1.3908205841446475E-2</v>
      </c>
      <c r="N28" s="71"/>
      <c r="O28" s="865"/>
    </row>
    <row r="29" spans="2:18" ht="16" x14ac:dyDescent="0.4">
      <c r="B29" s="649" t="s">
        <v>48</v>
      </c>
      <c r="C29" s="23">
        <v>-179</v>
      </c>
      <c r="D29" s="23">
        <v>-139</v>
      </c>
      <c r="E29" s="23">
        <v>-105</v>
      </c>
      <c r="F29" s="68">
        <v>-156</v>
      </c>
      <c r="G29" s="90">
        <v>-579</v>
      </c>
      <c r="H29" s="68">
        <v>-156</v>
      </c>
      <c r="I29" s="68">
        <v>-162</v>
      </c>
      <c r="J29" s="59">
        <v>-158</v>
      </c>
      <c r="K29" s="28">
        <v>-2.5000000000000001E-2</v>
      </c>
      <c r="L29" s="28">
        <v>0.505</v>
      </c>
      <c r="M29" s="639">
        <v>0.12529550827423175</v>
      </c>
      <c r="N29" s="71"/>
      <c r="O29" s="865"/>
    </row>
    <row r="30" spans="2:18" ht="16" x14ac:dyDescent="0.4">
      <c r="B30" s="649" t="s">
        <v>49</v>
      </c>
      <c r="C30" s="23">
        <v>-99</v>
      </c>
      <c r="D30" s="23">
        <v>-154</v>
      </c>
      <c r="E30" s="23">
        <v>-181</v>
      </c>
      <c r="F30" s="68">
        <v>-140</v>
      </c>
      <c r="G30" s="90">
        <v>-574</v>
      </c>
      <c r="H30" s="68">
        <v>-145</v>
      </c>
      <c r="I30" s="68">
        <v>-162</v>
      </c>
      <c r="J30" s="59">
        <v>-74</v>
      </c>
      <c r="K30" s="28">
        <v>-0.54300000000000004</v>
      </c>
      <c r="L30" s="28">
        <v>-0.59099999999999997</v>
      </c>
      <c r="M30" s="639">
        <v>-0.12211981566820274</v>
      </c>
      <c r="N30" s="71"/>
      <c r="O30" s="865"/>
    </row>
    <row r="31" spans="2:18" ht="16" x14ac:dyDescent="0.4">
      <c r="B31" s="649" t="s">
        <v>50</v>
      </c>
      <c r="C31" s="102">
        <v>-18</v>
      </c>
      <c r="D31" s="102">
        <v>-23</v>
      </c>
      <c r="E31" s="102">
        <v>-33</v>
      </c>
      <c r="F31" s="68">
        <v>96</v>
      </c>
      <c r="G31" s="104">
        <v>22</v>
      </c>
      <c r="H31" s="68">
        <v>-27</v>
      </c>
      <c r="I31" s="68">
        <v>-25</v>
      </c>
      <c r="J31" s="105">
        <v>-43</v>
      </c>
      <c r="K31" s="34">
        <v>0.72</v>
      </c>
      <c r="L31" s="34">
        <v>0.30299999999999999</v>
      </c>
      <c r="M31" s="639">
        <v>0.28378378378378377</v>
      </c>
      <c r="N31" s="106"/>
      <c r="O31" s="865"/>
    </row>
    <row r="32" spans="2:18" ht="16" x14ac:dyDescent="0.4">
      <c r="B32" s="651" t="s">
        <v>51</v>
      </c>
      <c r="C32" s="119">
        <v>1511</v>
      </c>
      <c r="D32" s="119">
        <v>1480</v>
      </c>
      <c r="E32" s="119">
        <v>1567</v>
      </c>
      <c r="F32" s="120">
        <v>1597</v>
      </c>
      <c r="G32" s="118">
        <v>6155</v>
      </c>
      <c r="H32" s="120">
        <v>1347</v>
      </c>
      <c r="I32" s="120">
        <v>1396</v>
      </c>
      <c r="J32" s="121">
        <v>1509</v>
      </c>
      <c r="K32" s="692">
        <v>8.1000000000000003E-2</v>
      </c>
      <c r="L32" s="692">
        <v>-3.6999999999999998E-2</v>
      </c>
      <c r="M32" s="693">
        <v>-6.7134708205353277E-2</v>
      </c>
      <c r="N32" s="47"/>
      <c r="O32" s="865"/>
      <c r="P32" s="866"/>
      <c r="Q32" s="868"/>
    </row>
    <row r="33" spans="2:18" ht="16" x14ac:dyDescent="0.4">
      <c r="B33" s="652" t="s">
        <v>52</v>
      </c>
      <c r="C33" s="34">
        <v>0.47499999999999998</v>
      </c>
      <c r="D33" s="34">
        <v>0.47399999999999998</v>
      </c>
      <c r="E33" s="34">
        <v>0.505</v>
      </c>
      <c r="F33" s="34">
        <v>0.48799999999999999</v>
      </c>
      <c r="G33" s="131">
        <v>0.48499999999999999</v>
      </c>
      <c r="H33" s="34">
        <v>0.42199999999999999</v>
      </c>
      <c r="I33" s="34">
        <v>0.44900000000000001</v>
      </c>
      <c r="J33" s="132">
        <v>0.48299999999999998</v>
      </c>
      <c r="K33" s="605">
        <v>3.3</v>
      </c>
      <c r="L33" s="605">
        <v>-2.2000000000000002</v>
      </c>
      <c r="M33" s="716">
        <v>-3.2</v>
      </c>
      <c r="N33" s="80" t="s">
        <v>43</v>
      </c>
      <c r="O33" s="865"/>
      <c r="P33" s="869"/>
      <c r="Q33" s="869"/>
      <c r="R33" s="870"/>
    </row>
    <row r="34" spans="2:18" ht="16" x14ac:dyDescent="0.4">
      <c r="B34" s="651" t="s">
        <v>53</v>
      </c>
      <c r="C34" s="143">
        <v>1707.86</v>
      </c>
      <c r="D34" s="143">
        <v>1676.99</v>
      </c>
      <c r="E34" s="144">
        <v>1706.82</v>
      </c>
      <c r="F34" s="144">
        <v>1711.05</v>
      </c>
      <c r="G34" s="145">
        <v>6802.72</v>
      </c>
      <c r="H34" s="144">
        <v>1475.72</v>
      </c>
      <c r="I34" s="144">
        <v>0</v>
      </c>
      <c r="J34" s="709">
        <v>0</v>
      </c>
      <c r="K34" s="712">
        <v>0</v>
      </c>
      <c r="L34" s="712">
        <v>0</v>
      </c>
      <c r="M34" s="714">
        <v>0</v>
      </c>
      <c r="N34" s="147"/>
      <c r="O34" s="865"/>
    </row>
    <row r="35" spans="2:18" ht="16" x14ac:dyDescent="0.4">
      <c r="B35" s="647" t="s">
        <v>55</v>
      </c>
      <c r="C35" s="28">
        <v>0.53700000000000003</v>
      </c>
      <c r="D35" s="28">
        <v>0.53700000000000003</v>
      </c>
      <c r="E35" s="153">
        <v>0.55000000000000004</v>
      </c>
      <c r="F35" s="28">
        <v>0.52200000000000002</v>
      </c>
      <c r="G35" s="152">
        <v>0.53600000000000003</v>
      </c>
      <c r="H35" s="28">
        <v>0.46785246783958218</v>
      </c>
      <c r="I35" s="28">
        <v>0</v>
      </c>
      <c r="J35" s="707">
        <v>0</v>
      </c>
      <c r="K35" s="711">
        <v>0</v>
      </c>
      <c r="L35" s="711">
        <v>0</v>
      </c>
      <c r="M35" s="717">
        <v>0</v>
      </c>
      <c r="N35" s="80" t="s">
        <v>43</v>
      </c>
      <c r="O35" s="865"/>
    </row>
    <row r="36" spans="2:18" ht="16" x14ac:dyDescent="0.4">
      <c r="B36" s="653" t="s">
        <v>56</v>
      </c>
      <c r="C36" s="23">
        <v>-916</v>
      </c>
      <c r="D36" s="23">
        <v>-896</v>
      </c>
      <c r="E36" s="31">
        <v>-871.7</v>
      </c>
      <c r="F36" s="156">
        <v>-545.69000000000005</v>
      </c>
      <c r="G36" s="90">
        <v>-3229.39</v>
      </c>
      <c r="H36" s="156">
        <v>-768.79072484000005</v>
      </c>
      <c r="I36" s="156">
        <v>-751</v>
      </c>
      <c r="J36" s="708">
        <v>-743</v>
      </c>
      <c r="K36" s="216">
        <v>-1.0999999999999999E-2</v>
      </c>
      <c r="L36" s="216">
        <v>-0.14799999999999999</v>
      </c>
      <c r="M36" s="718">
        <v>-0.15683916799940367</v>
      </c>
      <c r="N36" s="47"/>
      <c r="O36" s="865"/>
    </row>
    <row r="37" spans="2:18" ht="16" x14ac:dyDescent="0.4">
      <c r="B37" s="653" t="s">
        <v>57</v>
      </c>
      <c r="C37" s="157">
        <v>-1</v>
      </c>
      <c r="D37" s="157">
        <v>18</v>
      </c>
      <c r="E37" s="157">
        <v>0.4</v>
      </c>
      <c r="F37" s="157">
        <v>-253</v>
      </c>
      <c r="G37" s="104">
        <v>-235.6</v>
      </c>
      <c r="H37" s="157">
        <v>-3.89220655</v>
      </c>
      <c r="I37" s="157">
        <v>9</v>
      </c>
      <c r="J37" s="710">
        <v>5</v>
      </c>
      <c r="K37" s="713">
        <v>-0.44400000000000001</v>
      </c>
      <c r="L37" s="713">
        <v>11.5</v>
      </c>
      <c r="M37" s="715">
        <v>-0.41909233045977012</v>
      </c>
      <c r="N37" s="47"/>
      <c r="O37" s="865"/>
    </row>
    <row r="38" spans="2:18" ht="16" x14ac:dyDescent="0.4">
      <c r="B38" s="654" t="s">
        <v>58</v>
      </c>
      <c r="C38" s="43">
        <v>594</v>
      </c>
      <c r="D38" s="43">
        <v>602</v>
      </c>
      <c r="E38" s="43">
        <v>695</v>
      </c>
      <c r="F38" s="43">
        <v>798</v>
      </c>
      <c r="G38" s="44">
        <v>2689</v>
      </c>
      <c r="H38" s="43">
        <v>574</v>
      </c>
      <c r="I38" s="43">
        <v>655</v>
      </c>
      <c r="J38" s="53">
        <v>771</v>
      </c>
      <c r="K38" s="690">
        <v>0.17699999999999999</v>
      </c>
      <c r="L38" s="690">
        <v>0.109</v>
      </c>
      <c r="M38" s="691">
        <v>5.7641459545214158E-2</v>
      </c>
      <c r="N38" s="47"/>
      <c r="O38" s="865"/>
    </row>
    <row r="39" spans="2:18" ht="16" x14ac:dyDescent="0.4">
      <c r="B39" s="653" t="s">
        <v>59</v>
      </c>
      <c r="C39" s="119" t="s">
        <v>33</v>
      </c>
      <c r="D39" s="119"/>
      <c r="E39" s="119"/>
      <c r="F39" s="164"/>
      <c r="G39" s="163"/>
      <c r="H39" s="164" t="s">
        <v>33</v>
      </c>
      <c r="I39" s="164"/>
      <c r="J39" s="121"/>
      <c r="K39" s="28"/>
      <c r="L39" s="28"/>
      <c r="M39" s="648"/>
      <c r="N39" s="47"/>
      <c r="O39" s="865"/>
    </row>
    <row r="40" spans="2:18" ht="16" x14ac:dyDescent="0.4">
      <c r="B40" s="406" t="s">
        <v>61</v>
      </c>
      <c r="C40" s="23">
        <v>-141</v>
      </c>
      <c r="D40" s="23">
        <v>-136</v>
      </c>
      <c r="E40" s="23">
        <v>-136</v>
      </c>
      <c r="F40" s="26">
        <v>-125</v>
      </c>
      <c r="G40" s="165">
        <v>-539</v>
      </c>
      <c r="H40" s="26">
        <v>-149</v>
      </c>
      <c r="I40" s="26">
        <v>-143</v>
      </c>
      <c r="J40" s="59">
        <v>-152</v>
      </c>
      <c r="K40" s="28">
        <v>6.3E-2</v>
      </c>
      <c r="L40" s="28">
        <v>0.11799999999999999</v>
      </c>
      <c r="M40" s="639">
        <v>7.5060532687651227E-2</v>
      </c>
      <c r="N40" s="47"/>
      <c r="O40" s="865"/>
    </row>
    <row r="41" spans="2:18" ht="16" x14ac:dyDescent="0.4">
      <c r="B41" s="655" t="s">
        <v>62</v>
      </c>
      <c r="C41" s="23">
        <v>7</v>
      </c>
      <c r="D41" s="23">
        <v>3</v>
      </c>
      <c r="E41" s="23">
        <v>13</v>
      </c>
      <c r="F41" s="23">
        <v>7</v>
      </c>
      <c r="G41" s="168">
        <v>31</v>
      </c>
      <c r="H41" s="23">
        <v>3</v>
      </c>
      <c r="I41" s="23">
        <v>9</v>
      </c>
      <c r="J41" s="59">
        <v>-12</v>
      </c>
      <c r="K41" s="34">
        <v>-2.3330000000000002</v>
      </c>
      <c r="L41" s="34">
        <v>-1.923</v>
      </c>
      <c r="M41" s="639">
        <v>-1</v>
      </c>
      <c r="N41" s="47"/>
      <c r="O41" s="865"/>
    </row>
    <row r="42" spans="2:18" ht="16" x14ac:dyDescent="0.4">
      <c r="B42" s="358" t="s">
        <v>63</v>
      </c>
      <c r="C42" s="43">
        <v>460</v>
      </c>
      <c r="D42" s="43">
        <v>468</v>
      </c>
      <c r="E42" s="43">
        <v>572</v>
      </c>
      <c r="F42" s="43">
        <v>680</v>
      </c>
      <c r="G42" s="44">
        <v>2180</v>
      </c>
      <c r="H42" s="43">
        <v>427</v>
      </c>
      <c r="I42" s="43">
        <v>520</v>
      </c>
      <c r="J42" s="46">
        <v>607</v>
      </c>
      <c r="K42" s="690">
        <v>0.16700000000000001</v>
      </c>
      <c r="L42" s="694">
        <v>6.0999999999999999E-2</v>
      </c>
      <c r="M42" s="691">
        <v>3.6000000000000032E-2</v>
      </c>
      <c r="N42" s="47"/>
      <c r="O42" s="865"/>
    </row>
    <row r="43" spans="2:18" ht="16" x14ac:dyDescent="0.4">
      <c r="B43" s="406" t="s">
        <v>64</v>
      </c>
      <c r="C43" s="23">
        <v>-140</v>
      </c>
      <c r="D43" s="23">
        <v>-120</v>
      </c>
      <c r="E43" s="23">
        <v>-114</v>
      </c>
      <c r="F43" s="23">
        <v>-241</v>
      </c>
      <c r="G43" s="165">
        <v>-614</v>
      </c>
      <c r="H43" s="23">
        <v>-56</v>
      </c>
      <c r="I43" s="23">
        <v>-104</v>
      </c>
      <c r="J43" s="105">
        <v>-166</v>
      </c>
      <c r="K43" s="34">
        <v>0.59599999999999997</v>
      </c>
      <c r="L43" s="169">
        <v>0.45600000000000002</v>
      </c>
      <c r="M43" s="646">
        <v>-0.12834224598930477</v>
      </c>
      <c r="N43" s="47"/>
      <c r="O43" s="865"/>
    </row>
    <row r="44" spans="2:18" ht="16" x14ac:dyDescent="0.4">
      <c r="B44" s="656" t="s">
        <v>65</v>
      </c>
      <c r="C44" s="120">
        <v>321</v>
      </c>
      <c r="D44" s="120">
        <v>348</v>
      </c>
      <c r="E44" s="120">
        <v>459</v>
      </c>
      <c r="F44" s="120">
        <v>439</v>
      </c>
      <c r="G44" s="177">
        <v>1567</v>
      </c>
      <c r="H44" s="120">
        <v>371</v>
      </c>
      <c r="I44" s="120">
        <v>416</v>
      </c>
      <c r="J44" s="121">
        <v>440</v>
      </c>
      <c r="K44" s="692">
        <v>5.8000000000000003E-2</v>
      </c>
      <c r="L44" s="692">
        <v>-4.1000000000000002E-2</v>
      </c>
      <c r="M44" s="695">
        <v>8.7765957446808596E-2</v>
      </c>
      <c r="N44" s="47"/>
      <c r="O44" s="865"/>
      <c r="P44" s="866"/>
      <c r="Q44" s="868"/>
      <c r="R44" s="870"/>
    </row>
    <row r="45" spans="2:18" ht="16" x14ac:dyDescent="0.4">
      <c r="B45" s="647" t="s">
        <v>66</v>
      </c>
      <c r="C45" s="28">
        <v>0.1009433962264151</v>
      </c>
      <c r="D45" s="28">
        <v>0.11143131604226705</v>
      </c>
      <c r="E45" s="28">
        <v>0.14787371134020619</v>
      </c>
      <c r="F45" s="28">
        <v>0.13409465648854962</v>
      </c>
      <c r="G45" s="180">
        <v>0.124</v>
      </c>
      <c r="H45" s="28">
        <v>0.11799999999999999</v>
      </c>
      <c r="I45" s="28">
        <v>0.13400000000000001</v>
      </c>
      <c r="J45" s="89">
        <v>0.14099999999999999</v>
      </c>
      <c r="K45" s="604">
        <v>0.7</v>
      </c>
      <c r="L45" s="604">
        <v>-0.7</v>
      </c>
      <c r="M45" s="666">
        <v>1.1000000000000001</v>
      </c>
      <c r="N45" s="80" t="s">
        <v>43</v>
      </c>
      <c r="O45" s="865"/>
      <c r="P45" s="869"/>
      <c r="Q45" s="869"/>
      <c r="R45" s="870"/>
    </row>
    <row r="46" spans="2:18" ht="16" x14ac:dyDescent="0.4">
      <c r="B46" s="656" t="s">
        <v>67</v>
      </c>
      <c r="C46" s="185">
        <v>518</v>
      </c>
      <c r="D46" s="185">
        <v>527</v>
      </c>
      <c r="E46" s="185">
        <v>598</v>
      </c>
      <c r="F46" s="120">
        <v>507</v>
      </c>
      <c r="G46" s="184">
        <v>2150</v>
      </c>
      <c r="H46" s="120">
        <v>482</v>
      </c>
      <c r="I46" s="120">
        <v>0</v>
      </c>
      <c r="J46" s="186">
        <v>0</v>
      </c>
      <c r="K46" s="696" t="e">
        <v>#DIV/0!</v>
      </c>
      <c r="L46" s="696">
        <v>-1</v>
      </c>
      <c r="M46" s="693">
        <v>-0.70663420572124158</v>
      </c>
      <c r="N46" s="188"/>
      <c r="O46" s="865"/>
      <c r="P46" s="866"/>
      <c r="Q46" s="868"/>
      <c r="R46" s="870"/>
    </row>
    <row r="47" spans="2:18" ht="16" x14ac:dyDescent="0.4">
      <c r="B47" s="652" t="s">
        <v>68</v>
      </c>
      <c r="C47" s="34">
        <v>0.16289308176100628</v>
      </c>
      <c r="D47" s="34">
        <v>0.16874799871918028</v>
      </c>
      <c r="E47" s="34">
        <v>0.19265463917525774</v>
      </c>
      <c r="F47" s="34">
        <v>0.1548091603053435</v>
      </c>
      <c r="G47" s="180">
        <v>0.16953161961835672</v>
      </c>
      <c r="H47" s="34">
        <v>0.1527706484684456</v>
      </c>
      <c r="I47" s="34">
        <v>0</v>
      </c>
      <c r="J47" s="132">
        <v>0</v>
      </c>
      <c r="K47" s="605">
        <v>0</v>
      </c>
      <c r="L47" s="605">
        <v>-19.3</v>
      </c>
      <c r="M47" s="716">
        <v>-12.3</v>
      </c>
      <c r="N47" s="80" t="s">
        <v>43</v>
      </c>
      <c r="O47" s="865"/>
      <c r="P47" s="869"/>
      <c r="Q47" s="869"/>
      <c r="R47" s="870"/>
    </row>
    <row r="48" spans="2:18" ht="16" x14ac:dyDescent="0.4">
      <c r="B48" s="657"/>
      <c r="C48" s="204"/>
      <c r="D48" s="204"/>
      <c r="E48" s="204"/>
      <c r="F48" s="206"/>
      <c r="G48" s="205"/>
      <c r="H48" s="206"/>
      <c r="I48" s="206"/>
      <c r="J48" s="207"/>
      <c r="K48" s="28"/>
      <c r="L48" s="28"/>
      <c r="M48" s="658"/>
      <c r="N48" s="208"/>
      <c r="O48" s="865"/>
    </row>
    <row r="49" spans="2:20" ht="16" x14ac:dyDescent="0.4">
      <c r="B49" s="659" t="s">
        <v>69</v>
      </c>
      <c r="C49" s="26">
        <v>108</v>
      </c>
      <c r="D49" s="214">
        <v>252</v>
      </c>
      <c r="E49" s="214">
        <v>385</v>
      </c>
      <c r="F49" s="215">
        <v>1010</v>
      </c>
      <c r="G49" s="213">
        <v>1756</v>
      </c>
      <c r="H49" s="215">
        <v>318</v>
      </c>
      <c r="I49" s="215">
        <v>518</v>
      </c>
      <c r="J49" s="27">
        <v>384</v>
      </c>
      <c r="K49" s="28">
        <v>-0.25900000000000001</v>
      </c>
      <c r="L49" s="28">
        <v>-3.0000000000000001E-3</v>
      </c>
      <c r="M49" s="660">
        <v>0.63758389261744974</v>
      </c>
      <c r="N49" s="29"/>
      <c r="O49" s="865"/>
      <c r="P49" s="866"/>
      <c r="Q49" s="868"/>
      <c r="R49" s="870"/>
    </row>
    <row r="50" spans="2:20" ht="16" x14ac:dyDescent="0.4">
      <c r="B50" s="647" t="s">
        <v>70</v>
      </c>
      <c r="C50" s="28">
        <v>3.4000000000000002E-2</v>
      </c>
      <c r="D50" s="153">
        <v>8.1000000000000003E-2</v>
      </c>
      <c r="E50" s="153">
        <v>0.124</v>
      </c>
      <c r="F50" s="216">
        <v>0.308</v>
      </c>
      <c r="G50" s="217">
        <v>0.13800000000000001</v>
      </c>
      <c r="H50" s="216">
        <v>0.10100000000000001</v>
      </c>
      <c r="I50" s="216">
        <v>0.16700000000000001</v>
      </c>
      <c r="J50" s="89">
        <v>0.123</v>
      </c>
      <c r="K50" s="604">
        <v>-4.4000000000000004</v>
      </c>
      <c r="L50" s="604">
        <v>-0.1</v>
      </c>
      <c r="M50" s="666">
        <v>5.0999999999999996</v>
      </c>
      <c r="N50" s="80" t="s">
        <v>43</v>
      </c>
      <c r="O50" s="865"/>
      <c r="P50" s="869"/>
      <c r="Q50" s="869"/>
      <c r="R50" s="870"/>
      <c r="T50" s="871"/>
    </row>
    <row r="51" spans="2:20" ht="16.5" thickBot="1" x14ac:dyDescent="0.45">
      <c r="B51" s="661" t="s">
        <v>71</v>
      </c>
      <c r="C51" s="662">
        <v>1403</v>
      </c>
      <c r="D51" s="663">
        <v>1228</v>
      </c>
      <c r="E51" s="663">
        <v>1181</v>
      </c>
      <c r="F51" s="229">
        <v>587</v>
      </c>
      <c r="G51" s="664">
        <v>4399</v>
      </c>
      <c r="H51" s="229">
        <v>1029</v>
      </c>
      <c r="I51" s="229">
        <v>878</v>
      </c>
      <c r="J51" s="230">
        <v>1124</v>
      </c>
      <c r="K51" s="231">
        <v>0.28000000000000003</v>
      </c>
      <c r="L51" s="231">
        <v>-4.8000000000000001E-2</v>
      </c>
      <c r="M51" s="665">
        <v>-0.20487932843651624</v>
      </c>
      <c r="N51" s="29"/>
      <c r="O51" s="865"/>
    </row>
    <row r="52" spans="2:20" ht="16" x14ac:dyDescent="0.4">
      <c r="C52" s="29"/>
      <c r="D52" s="29"/>
      <c r="E52" s="29"/>
      <c r="F52" s="29"/>
      <c r="G52" s="234"/>
      <c r="H52" s="29"/>
      <c r="I52" s="29"/>
      <c r="J52" s="29"/>
      <c r="K52" s="235" t="s">
        <v>33</v>
      </c>
      <c r="L52" s="235" t="s">
        <v>33</v>
      </c>
      <c r="M52" s="234"/>
      <c r="N52" s="1"/>
      <c r="O52" s="865"/>
    </row>
    <row r="53" spans="2:20" ht="16" x14ac:dyDescent="0.35">
      <c r="B53" s="236" t="s">
        <v>72</v>
      </c>
      <c r="C53" s="241" t="s">
        <v>21</v>
      </c>
      <c r="D53" s="241" t="s">
        <v>22</v>
      </c>
      <c r="E53" s="240" t="s">
        <v>23</v>
      </c>
      <c r="F53" s="240" t="s">
        <v>24</v>
      </c>
      <c r="G53" s="5" t="s">
        <v>25</v>
      </c>
      <c r="H53" s="240" t="s">
        <v>26</v>
      </c>
      <c r="I53" s="240" t="s">
        <v>27</v>
      </c>
      <c r="J53" s="241" t="s">
        <v>204</v>
      </c>
      <c r="K53" s="241" t="s">
        <v>28</v>
      </c>
      <c r="L53" s="242" t="s">
        <v>29</v>
      </c>
      <c r="M53" s="234"/>
      <c r="N53" s="624"/>
      <c r="O53" s="865"/>
    </row>
    <row r="54" spans="2:20" ht="16" x14ac:dyDescent="0.4">
      <c r="B54" s="243" t="s">
        <v>73</v>
      </c>
      <c r="C54" s="697">
        <v>2.71</v>
      </c>
      <c r="D54" s="257">
        <v>2.93</v>
      </c>
      <c r="E54" s="258">
        <v>3.88</v>
      </c>
      <c r="F54" s="258">
        <v>3.71</v>
      </c>
      <c r="G54" s="255">
        <v>13.23</v>
      </c>
      <c r="H54" s="258">
        <v>3.21</v>
      </c>
      <c r="I54" s="258">
        <v>3.46</v>
      </c>
      <c r="J54" s="259">
        <v>3.6</v>
      </c>
      <c r="K54" s="28">
        <v>0.04</v>
      </c>
      <c r="L54" s="260">
        <v>-7.1999999999999995E-2</v>
      </c>
      <c r="M54" s="234"/>
      <c r="N54" s="1"/>
      <c r="O54" s="865"/>
    </row>
    <row r="55" spans="2:20" ht="16" x14ac:dyDescent="0.4">
      <c r="B55" s="243" t="s">
        <v>74</v>
      </c>
      <c r="C55" s="698">
        <v>3.2</v>
      </c>
      <c r="D55" s="266">
        <v>3.2</v>
      </c>
      <c r="E55" s="267">
        <v>3.3</v>
      </c>
      <c r="F55" s="267">
        <v>3.5</v>
      </c>
      <c r="G55" s="255">
        <v>13.2</v>
      </c>
      <c r="H55" s="267">
        <v>3.5</v>
      </c>
      <c r="I55" s="267">
        <v>3.5</v>
      </c>
      <c r="J55" s="268">
        <v>3.6</v>
      </c>
      <c r="K55" s="269">
        <v>2.9000000000000001E-2</v>
      </c>
      <c r="L55" s="270">
        <v>9.0999999999999998E-2</v>
      </c>
      <c r="M55" s="234"/>
      <c r="N55" s="1"/>
      <c r="O55" s="865"/>
    </row>
    <row r="56" spans="2:20" ht="16" x14ac:dyDescent="0.4">
      <c r="B56" s="243" t="s">
        <v>76</v>
      </c>
      <c r="C56" s="699">
        <v>0.44119496855345913</v>
      </c>
      <c r="D56" s="612">
        <v>0.3932116554594941</v>
      </c>
      <c r="E56" s="613">
        <v>0.38060567010309282</v>
      </c>
      <c r="F56" s="613">
        <v>0.1791541984732824</v>
      </c>
      <c r="G56" s="610">
        <v>0.34687982967986125</v>
      </c>
      <c r="H56" s="613">
        <v>0.32083803905744157</v>
      </c>
      <c r="I56" s="613">
        <v>0.28299999999999997</v>
      </c>
      <c r="J56" s="614">
        <v>0.36</v>
      </c>
      <c r="K56" s="606">
        <v>7.7</v>
      </c>
      <c r="L56" s="607">
        <v>-2.1</v>
      </c>
      <c r="M56" s="234"/>
      <c r="N56" s="80"/>
      <c r="O56" s="865"/>
    </row>
    <row r="57" spans="2:20" ht="16" x14ac:dyDescent="0.4">
      <c r="B57" s="276" t="s">
        <v>77</v>
      </c>
      <c r="C57" s="700">
        <v>2.2000000000000002</v>
      </c>
      <c r="D57" s="290">
        <v>2.1</v>
      </c>
      <c r="E57" s="291">
        <v>2</v>
      </c>
      <c r="F57" s="291">
        <v>2</v>
      </c>
      <c r="G57" s="288">
        <v>2.2599999999999998</v>
      </c>
      <c r="H57" s="291">
        <v>2.1</v>
      </c>
      <c r="I57" s="291">
        <v>2.1</v>
      </c>
      <c r="J57" s="292">
        <v>2.2000000000000002</v>
      </c>
      <c r="K57" s="293">
        <v>4.8000000000000001E-2</v>
      </c>
      <c r="L57" s="294">
        <v>0.10000000000000009</v>
      </c>
      <c r="M57" s="234"/>
      <c r="N57" s="1"/>
      <c r="O57" s="865"/>
    </row>
  </sheetData>
  <mergeCells count="1">
    <mergeCell ref="C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E22F-D84D-4A36-80CB-998436E47C34}">
  <dimension ref="B1:BB30"/>
  <sheetViews>
    <sheetView topLeftCell="B1" zoomScale="55" zoomScaleNormal="55" workbookViewId="0">
      <pane xSplit="1" topLeftCell="AC1" activePane="topRight" state="frozen"/>
      <selection activeCell="B1" sqref="B1"/>
      <selection pane="topRight" activeCell="B6" sqref="A6:XFD6"/>
    </sheetView>
  </sheetViews>
  <sheetFormatPr defaultColWidth="8.54296875" defaultRowHeight="16" outlineLevelRow="1" x14ac:dyDescent="0.4"/>
  <cols>
    <col min="1" max="1" width="0" style="1" hidden="1" customWidth="1"/>
    <col min="2" max="2" width="41.453125" style="1" customWidth="1"/>
    <col min="3" max="10" width="8.54296875" style="1" customWidth="1"/>
    <col min="11" max="11" width="10.453125" style="1" customWidth="1" collapsed="1"/>
    <col min="12" max="14" width="10.453125" style="1" customWidth="1"/>
    <col min="15" max="15" width="10.6328125" style="1" customWidth="1" collapsed="1"/>
    <col min="16" max="18" width="10.6328125" style="1" customWidth="1"/>
    <col min="19" max="25" width="10.6328125" style="297" customWidth="1"/>
    <col min="26" max="26" width="3" style="234" customWidth="1"/>
    <col min="27" max="28" width="10.6328125" style="373" customWidth="1"/>
    <col min="29" max="37" width="10.6328125" style="1" customWidth="1"/>
    <col min="38" max="38" width="3" style="234" customWidth="1"/>
    <col min="39" max="39" width="10.6328125" style="414" customWidth="1"/>
    <col min="40" max="45" width="10.6328125" style="1" customWidth="1"/>
    <col min="46" max="47" width="11.453125" style="1" customWidth="1"/>
    <col min="48" max="51" width="8.54296875" style="1"/>
    <col min="52" max="52" width="10.1796875" style="1" bestFit="1" customWidth="1"/>
    <col min="53" max="16384" width="8.54296875" style="1"/>
  </cols>
  <sheetData>
    <row r="1" spans="2:54" ht="16.5" thickBot="1" x14ac:dyDescent="0.45">
      <c r="AM1" s="1"/>
    </row>
    <row r="2" spans="2:54" ht="16.5" thickBot="1" x14ac:dyDescent="0.45">
      <c r="B2" s="326"/>
      <c r="C2" s="838" t="s">
        <v>0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327"/>
      <c r="AA2" s="839" t="s">
        <v>85</v>
      </c>
      <c r="AB2" s="840"/>
      <c r="AC2" s="840"/>
      <c r="AD2" s="840"/>
      <c r="AE2" s="840"/>
      <c r="AF2" s="840"/>
      <c r="AG2" s="840"/>
      <c r="AH2" s="840"/>
      <c r="AI2" s="840"/>
      <c r="AJ2" s="840"/>
      <c r="AK2" s="841"/>
      <c r="AL2" s="327"/>
      <c r="AM2" s="842" t="s">
        <v>1</v>
      </c>
      <c r="AN2" s="842"/>
      <c r="AO2" s="842"/>
      <c r="AP2" s="842"/>
      <c r="AQ2" s="842"/>
      <c r="AR2" s="842"/>
      <c r="AS2" s="842"/>
      <c r="AT2" s="842"/>
      <c r="AU2" s="842"/>
      <c r="AV2" s="842"/>
      <c r="AW2" s="842"/>
    </row>
    <row r="3" spans="2:54" ht="16.5" thickBot="1" x14ac:dyDescent="0.45">
      <c r="B3" s="328" t="s">
        <v>86</v>
      </c>
      <c r="C3" s="329" t="s">
        <v>3</v>
      </c>
      <c r="D3" s="330" t="s">
        <v>4</v>
      </c>
      <c r="E3" s="330" t="s">
        <v>5</v>
      </c>
      <c r="F3" s="331" t="s">
        <v>6</v>
      </c>
      <c r="G3" s="329" t="s">
        <v>7</v>
      </c>
      <c r="H3" s="330" t="s">
        <v>8</v>
      </c>
      <c r="I3" s="330" t="s">
        <v>9</v>
      </c>
      <c r="J3" s="331" t="s">
        <v>10</v>
      </c>
      <c r="K3" s="332" t="s">
        <v>11</v>
      </c>
      <c r="L3" s="333" t="s">
        <v>12</v>
      </c>
      <c r="M3" s="333" t="s">
        <v>13</v>
      </c>
      <c r="N3" s="333" t="s">
        <v>14</v>
      </c>
      <c r="O3" s="334" t="s">
        <v>15</v>
      </c>
      <c r="P3" s="334" t="s">
        <v>16</v>
      </c>
      <c r="Q3" s="335" t="s">
        <v>17</v>
      </c>
      <c r="R3" s="336" t="s">
        <v>18</v>
      </c>
      <c r="S3" s="336" t="s">
        <v>21</v>
      </c>
      <c r="T3" s="334" t="s">
        <v>22</v>
      </c>
      <c r="U3" s="334" t="s">
        <v>23</v>
      </c>
      <c r="V3" s="334" t="s">
        <v>24</v>
      </c>
      <c r="W3" s="334" t="s">
        <v>26</v>
      </c>
      <c r="X3" s="334" t="s">
        <v>27</v>
      </c>
      <c r="Y3" s="334" t="s">
        <v>205</v>
      </c>
      <c r="Z3" s="334"/>
      <c r="AA3" s="337" t="s">
        <v>15</v>
      </c>
      <c r="AB3" s="337" t="s">
        <v>16</v>
      </c>
      <c r="AC3" s="338" t="s">
        <v>17</v>
      </c>
      <c r="AD3" s="339" t="s">
        <v>18</v>
      </c>
      <c r="AE3" s="340" t="s">
        <v>21</v>
      </c>
      <c r="AF3" s="337" t="s">
        <v>22</v>
      </c>
      <c r="AG3" s="337" t="s">
        <v>23</v>
      </c>
      <c r="AH3" s="337" t="s">
        <v>87</v>
      </c>
      <c r="AI3" s="337" t="s">
        <v>88</v>
      </c>
      <c r="AJ3" s="337" t="s">
        <v>89</v>
      </c>
      <c r="AK3" s="337" t="s">
        <v>206</v>
      </c>
      <c r="AL3" s="334"/>
      <c r="AM3" s="336" t="s">
        <v>21</v>
      </c>
      <c r="AN3" s="334" t="s">
        <v>22</v>
      </c>
      <c r="AO3" s="335" t="s">
        <v>23</v>
      </c>
      <c r="AP3" s="335" t="s">
        <v>24</v>
      </c>
      <c r="AQ3" s="335" t="s">
        <v>26</v>
      </c>
      <c r="AR3" s="334" t="s">
        <v>27</v>
      </c>
      <c r="AS3" s="334" t="s">
        <v>205</v>
      </c>
      <c r="AT3" s="334" t="s">
        <v>28</v>
      </c>
      <c r="AU3" s="334" t="s">
        <v>29</v>
      </c>
      <c r="AV3" s="334" t="s">
        <v>90</v>
      </c>
      <c r="AW3" s="341" t="s">
        <v>91</v>
      </c>
    </row>
    <row r="4" spans="2:54" x14ac:dyDescent="0.4">
      <c r="B4" s="342" t="s">
        <v>92</v>
      </c>
      <c r="C4" s="17">
        <v>2855</v>
      </c>
      <c r="D4" s="16">
        <v>2926</v>
      </c>
      <c r="E4" s="16">
        <v>2993</v>
      </c>
      <c r="F4" s="343">
        <v>3032</v>
      </c>
      <c r="G4" s="17">
        <v>3061</v>
      </c>
      <c r="H4" s="16">
        <v>3032</v>
      </c>
      <c r="I4" s="16">
        <v>3022</v>
      </c>
      <c r="J4" s="343">
        <v>3044</v>
      </c>
      <c r="K4" s="17">
        <v>3087</v>
      </c>
      <c r="L4" s="16">
        <v>3181</v>
      </c>
      <c r="M4" s="16">
        <v>3239</v>
      </c>
      <c r="N4" s="16">
        <v>3284</v>
      </c>
      <c r="O4" s="17">
        <v>3322.9630000000002</v>
      </c>
      <c r="P4" s="16">
        <v>3363.6309999999999</v>
      </c>
      <c r="Q4" s="344">
        <v>3402.5050000000001</v>
      </c>
      <c r="R4" s="345">
        <v>3472.4879999999998</v>
      </c>
      <c r="S4" s="322">
        <v>3528</v>
      </c>
      <c r="T4" s="322">
        <v>3576</v>
      </c>
      <c r="U4" s="322">
        <v>3629</v>
      </c>
      <c r="V4" s="322">
        <v>3681</v>
      </c>
      <c r="W4" s="322">
        <v>3728</v>
      </c>
      <c r="X4" s="322">
        <v>3794</v>
      </c>
      <c r="Y4" s="346">
        <v>3829</v>
      </c>
      <c r="Z4" s="347"/>
      <c r="AA4" s="348">
        <v>3249.9430000000002</v>
      </c>
      <c r="AB4" s="348">
        <v>3249.2350000000001</v>
      </c>
      <c r="AC4" s="348">
        <v>3249.31</v>
      </c>
      <c r="AD4" s="345">
        <v>3199.6219999999998</v>
      </c>
      <c r="AE4" s="322">
        <v>3198</v>
      </c>
      <c r="AF4" s="322">
        <v>3195</v>
      </c>
      <c r="AG4" s="322">
        <v>3235</v>
      </c>
      <c r="AH4" s="322">
        <v>3257</v>
      </c>
      <c r="AI4" s="322">
        <v>3270</v>
      </c>
      <c r="AJ4" s="322">
        <v>3323</v>
      </c>
      <c r="AK4" s="346">
        <v>3404</v>
      </c>
      <c r="AL4" s="349"/>
      <c r="AM4" s="322">
        <v>6726</v>
      </c>
      <c r="AN4" s="322">
        <v>6772</v>
      </c>
      <c r="AO4" s="322">
        <v>6864</v>
      </c>
      <c r="AP4" s="322">
        <v>6938</v>
      </c>
      <c r="AQ4" s="322">
        <v>6998</v>
      </c>
      <c r="AR4" s="322">
        <v>7116</v>
      </c>
      <c r="AS4" s="590">
        <v>7233</v>
      </c>
      <c r="AT4" s="350">
        <v>1.6E-2</v>
      </c>
      <c r="AU4" s="770">
        <v>5.3999999999999999E-2</v>
      </c>
      <c r="AV4" s="351">
        <v>117</v>
      </c>
      <c r="AW4" s="352">
        <v>369</v>
      </c>
      <c r="AX4" s="48"/>
      <c r="AY4" s="49"/>
      <c r="BA4" s="48"/>
      <c r="BB4" s="48"/>
    </row>
    <row r="5" spans="2:54" x14ac:dyDescent="0.4">
      <c r="B5" s="342" t="s">
        <v>93</v>
      </c>
      <c r="C5" s="17">
        <v>8396</v>
      </c>
      <c r="D5" s="16">
        <v>8438</v>
      </c>
      <c r="E5" s="16">
        <v>8337</v>
      </c>
      <c r="F5" s="343">
        <v>8249</v>
      </c>
      <c r="G5" s="17">
        <v>7948</v>
      </c>
      <c r="H5" s="16">
        <v>7591</v>
      </c>
      <c r="I5" s="16">
        <v>7658</v>
      </c>
      <c r="J5" s="343">
        <v>7397</v>
      </c>
      <c r="K5" s="17">
        <v>7160</v>
      </c>
      <c r="L5" s="16">
        <v>7032</v>
      </c>
      <c r="M5" s="16">
        <v>7118</v>
      </c>
      <c r="N5" s="16">
        <v>7021</v>
      </c>
      <c r="O5" s="17">
        <v>6901.8339999999998</v>
      </c>
      <c r="P5" s="16">
        <v>7128.0360000000001</v>
      </c>
      <c r="Q5" s="344">
        <v>7294.5810000000001</v>
      </c>
      <c r="R5" s="345">
        <v>7497.9859999999999</v>
      </c>
      <c r="S5" s="322">
        <v>7599</v>
      </c>
      <c r="T5" s="322">
        <v>7696</v>
      </c>
      <c r="U5" s="322">
        <v>7777</v>
      </c>
      <c r="V5" s="322">
        <v>7812</v>
      </c>
      <c r="W5" s="322">
        <v>7757</v>
      </c>
      <c r="X5" s="322">
        <v>7458</v>
      </c>
      <c r="Y5" s="346">
        <v>7362</v>
      </c>
      <c r="Z5" s="347"/>
      <c r="AA5" s="348">
        <v>6137.4170000000004</v>
      </c>
      <c r="AB5" s="353">
        <v>6046.348</v>
      </c>
      <c r="AC5" s="354">
        <v>5921.8519999999999</v>
      </c>
      <c r="AD5" s="345">
        <v>5814.817</v>
      </c>
      <c r="AE5" s="322">
        <v>5859</v>
      </c>
      <c r="AF5" s="354">
        <v>5896</v>
      </c>
      <c r="AG5" s="354">
        <v>5837</v>
      </c>
      <c r="AH5" s="354">
        <v>5671</v>
      </c>
      <c r="AI5" s="354">
        <v>5565</v>
      </c>
      <c r="AJ5" s="354">
        <v>5486</v>
      </c>
      <c r="AK5" s="346">
        <v>5477</v>
      </c>
      <c r="AL5" s="349"/>
      <c r="AM5" s="322">
        <v>13459</v>
      </c>
      <c r="AN5" s="322">
        <v>13592</v>
      </c>
      <c r="AO5" s="354">
        <v>13614</v>
      </c>
      <c r="AP5" s="354">
        <v>13483</v>
      </c>
      <c r="AQ5" s="354">
        <v>13322</v>
      </c>
      <c r="AR5" s="354">
        <v>12944</v>
      </c>
      <c r="AS5" s="590">
        <v>12839</v>
      </c>
      <c r="AT5" s="355">
        <v>-8.0000000000000002E-3</v>
      </c>
      <c r="AU5" s="773">
        <v>-5.7000000000000002E-2</v>
      </c>
      <c r="AV5" s="356">
        <v>-105</v>
      </c>
      <c r="AW5" s="357">
        <v>-775</v>
      </c>
      <c r="AX5" s="48"/>
      <c r="AY5" s="49"/>
      <c r="AZ5" s="49"/>
      <c r="BA5" s="48"/>
      <c r="BB5" s="48"/>
    </row>
    <row r="6" spans="2:54" x14ac:dyDescent="0.4">
      <c r="B6" s="342" t="s">
        <v>94</v>
      </c>
      <c r="C6" s="17">
        <v>0</v>
      </c>
      <c r="D6" s="16">
        <v>0</v>
      </c>
      <c r="E6" s="16">
        <v>0</v>
      </c>
      <c r="F6" s="343">
        <v>0</v>
      </c>
      <c r="G6" s="17"/>
      <c r="H6" s="16"/>
      <c r="I6" s="16"/>
      <c r="J6" s="343"/>
      <c r="K6" s="17">
        <v>3</v>
      </c>
      <c r="L6" s="16">
        <v>4</v>
      </c>
      <c r="M6" s="16">
        <v>8</v>
      </c>
      <c r="N6" s="16">
        <v>13</v>
      </c>
      <c r="O6" s="17">
        <v>16.466999999999999</v>
      </c>
      <c r="P6" s="16">
        <v>20.849</v>
      </c>
      <c r="Q6" s="344">
        <v>25.366</v>
      </c>
      <c r="R6" s="345">
        <v>30.356000000000002</v>
      </c>
      <c r="S6" s="322">
        <v>36</v>
      </c>
      <c r="T6" s="322">
        <v>41</v>
      </c>
      <c r="U6" s="322">
        <v>46</v>
      </c>
      <c r="V6" s="322">
        <v>53</v>
      </c>
      <c r="W6" s="322">
        <v>63</v>
      </c>
      <c r="X6" s="322">
        <v>74</v>
      </c>
      <c r="Y6" s="346">
        <v>87</v>
      </c>
      <c r="Z6" s="347"/>
      <c r="AA6" s="348">
        <v>69.772999999999996</v>
      </c>
      <c r="AB6" s="353">
        <v>70.061999999999998</v>
      </c>
      <c r="AC6" s="354">
        <v>70.388999999999996</v>
      </c>
      <c r="AD6" s="345">
        <v>71.042000000000002</v>
      </c>
      <c r="AE6" s="322">
        <v>71</v>
      </c>
      <c r="AF6" s="354">
        <v>73</v>
      </c>
      <c r="AG6" s="354">
        <v>75</v>
      </c>
      <c r="AH6" s="354">
        <v>78</v>
      </c>
      <c r="AI6" s="354">
        <v>81</v>
      </c>
      <c r="AJ6" s="354">
        <v>89</v>
      </c>
      <c r="AK6" s="346">
        <v>96</v>
      </c>
      <c r="AL6" s="349"/>
      <c r="AM6" s="322">
        <v>107</v>
      </c>
      <c r="AN6" s="322">
        <v>113</v>
      </c>
      <c r="AO6" s="354">
        <v>121</v>
      </c>
      <c r="AP6" s="354">
        <v>131</v>
      </c>
      <c r="AQ6" s="354">
        <v>145</v>
      </c>
      <c r="AR6" s="354">
        <v>163</v>
      </c>
      <c r="AS6" s="590">
        <v>183</v>
      </c>
      <c r="AT6" s="355">
        <v>0.123</v>
      </c>
      <c r="AU6" s="773">
        <v>0.51200000000000001</v>
      </c>
      <c r="AV6" s="356">
        <v>20</v>
      </c>
      <c r="AW6" s="357">
        <v>62</v>
      </c>
      <c r="AX6" s="48"/>
      <c r="AY6" s="49"/>
      <c r="BA6" s="48"/>
      <c r="BB6" s="48"/>
    </row>
    <row r="7" spans="2:54" s="41" customFormat="1" ht="16.5" thickBot="1" x14ac:dyDescent="0.45">
      <c r="B7" s="358" t="s">
        <v>95</v>
      </c>
      <c r="C7" s="359">
        <v>11251</v>
      </c>
      <c r="D7" s="360">
        <v>11364</v>
      </c>
      <c r="E7" s="360">
        <v>11330</v>
      </c>
      <c r="F7" s="361">
        <v>11281</v>
      </c>
      <c r="G7" s="359">
        <v>11009</v>
      </c>
      <c r="H7" s="360">
        <v>10623</v>
      </c>
      <c r="I7" s="360">
        <v>10680</v>
      </c>
      <c r="J7" s="361">
        <v>10441</v>
      </c>
      <c r="K7" s="359">
        <v>10250</v>
      </c>
      <c r="L7" s="360">
        <v>10217</v>
      </c>
      <c r="M7" s="360">
        <v>10365</v>
      </c>
      <c r="N7" s="360">
        <v>10318</v>
      </c>
      <c r="O7" s="359">
        <v>10241.264000000001</v>
      </c>
      <c r="P7" s="360">
        <v>10512.516</v>
      </c>
      <c r="Q7" s="362">
        <v>10722.451999999999</v>
      </c>
      <c r="R7" s="363">
        <v>11000.83</v>
      </c>
      <c r="S7" s="360">
        <v>11163</v>
      </c>
      <c r="T7" s="360">
        <v>11314</v>
      </c>
      <c r="U7" s="360">
        <v>11452</v>
      </c>
      <c r="V7" s="360">
        <v>11546</v>
      </c>
      <c r="W7" s="360">
        <v>11548</v>
      </c>
      <c r="X7" s="360">
        <v>11325</v>
      </c>
      <c r="Y7" s="364">
        <v>11278</v>
      </c>
      <c r="Z7" s="365">
        <v>0</v>
      </c>
      <c r="AA7" s="360">
        <v>9457.1329999999998</v>
      </c>
      <c r="AB7" s="360">
        <v>9365.6450000000004</v>
      </c>
      <c r="AC7" s="362">
        <v>9241.5509999999995</v>
      </c>
      <c r="AD7" s="363">
        <v>9085.4809999999998</v>
      </c>
      <c r="AE7" s="360">
        <v>9128</v>
      </c>
      <c r="AF7" s="360">
        <v>9164</v>
      </c>
      <c r="AG7" s="360">
        <v>9148</v>
      </c>
      <c r="AH7" s="360">
        <v>9006</v>
      </c>
      <c r="AI7" s="360">
        <v>8917</v>
      </c>
      <c r="AJ7" s="360">
        <v>8898</v>
      </c>
      <c r="AK7" s="364">
        <v>8976</v>
      </c>
      <c r="AL7" s="365">
        <v>0</v>
      </c>
      <c r="AM7" s="360">
        <v>20291</v>
      </c>
      <c r="AN7" s="360">
        <v>20478</v>
      </c>
      <c r="AO7" s="360">
        <v>20600</v>
      </c>
      <c r="AP7" s="360">
        <v>20552</v>
      </c>
      <c r="AQ7" s="360">
        <v>20465</v>
      </c>
      <c r="AR7" s="360">
        <v>20223</v>
      </c>
      <c r="AS7" s="591">
        <v>20255</v>
      </c>
      <c r="AT7" s="366">
        <v>2E-3</v>
      </c>
      <c r="AU7" s="774">
        <v>-1.7000000000000001E-2</v>
      </c>
      <c r="AV7" s="367">
        <v>32</v>
      </c>
      <c r="AW7" s="621">
        <v>-345</v>
      </c>
      <c r="AX7" s="48"/>
      <c r="AY7" s="602"/>
      <c r="AZ7" s="602"/>
      <c r="BA7" s="48"/>
      <c r="BB7" s="48"/>
    </row>
    <row r="8" spans="2:54" outlineLevel="1" x14ac:dyDescent="0.4">
      <c r="B8" s="326"/>
      <c r="C8" s="368"/>
      <c r="D8" s="48"/>
      <c r="E8" s="48"/>
      <c r="F8" s="369"/>
      <c r="G8" s="368"/>
      <c r="H8" s="48"/>
      <c r="I8" s="48"/>
      <c r="J8" s="369"/>
      <c r="K8" s="368"/>
      <c r="L8" s="48"/>
      <c r="M8" s="48"/>
      <c r="N8" s="48"/>
      <c r="O8" s="368"/>
      <c r="P8" s="48"/>
      <c r="Q8" s="370"/>
      <c r="R8" s="371"/>
      <c r="S8" s="48"/>
      <c r="T8" s="48"/>
      <c r="U8" s="48"/>
      <c r="V8" s="48"/>
      <c r="W8" s="48"/>
      <c r="X8" s="48"/>
      <c r="Y8" s="372"/>
      <c r="Z8" s="349"/>
      <c r="AC8" s="48"/>
      <c r="AD8" s="371"/>
      <c r="AE8" s="48"/>
      <c r="AF8" s="48"/>
      <c r="AG8" s="48"/>
      <c r="AH8" s="48"/>
      <c r="AI8" s="48"/>
      <c r="AJ8" s="48"/>
      <c r="AK8" s="372"/>
      <c r="AL8" s="349"/>
      <c r="AM8" s="48"/>
      <c r="AO8" s="48"/>
      <c r="AP8" s="48"/>
      <c r="AQ8" s="48"/>
      <c r="AR8" s="48"/>
      <c r="AS8" s="592"/>
      <c r="AT8" s="355"/>
      <c r="AU8" s="773"/>
      <c r="AV8" s="374"/>
      <c r="AW8" s="375"/>
      <c r="AZ8" s="602"/>
    </row>
    <row r="9" spans="2:54" outlineLevel="1" x14ac:dyDescent="0.4">
      <c r="B9" s="376" t="s">
        <v>96</v>
      </c>
      <c r="C9" s="368"/>
      <c r="D9" s="48"/>
      <c r="E9" s="48"/>
      <c r="F9" s="369"/>
      <c r="G9" s="368"/>
      <c r="H9" s="48"/>
      <c r="I9" s="48"/>
      <c r="J9" s="369"/>
      <c r="K9" s="368"/>
      <c r="L9" s="48"/>
      <c r="M9" s="48"/>
      <c r="N9" s="48"/>
      <c r="O9" s="368"/>
      <c r="P9" s="48"/>
      <c r="Q9" s="370"/>
      <c r="R9" s="371"/>
      <c r="S9" s="48"/>
      <c r="T9" s="48"/>
      <c r="U9" s="48"/>
      <c r="V9" s="48"/>
      <c r="W9" s="48"/>
      <c r="X9" s="48"/>
      <c r="Y9" s="372"/>
      <c r="Z9" s="349"/>
      <c r="AC9" s="48"/>
      <c r="AD9" s="371"/>
      <c r="AE9" s="48"/>
      <c r="AF9" s="48"/>
      <c r="AG9" s="48"/>
      <c r="AH9" s="48"/>
      <c r="AI9" s="48"/>
      <c r="AJ9" s="48"/>
      <c r="AK9" s="372"/>
      <c r="AL9" s="349"/>
      <c r="AM9" s="1"/>
      <c r="AO9" s="48"/>
      <c r="AP9" s="48"/>
      <c r="AQ9" s="48"/>
      <c r="AR9" s="48"/>
      <c r="AS9" s="592"/>
      <c r="AT9" s="355"/>
      <c r="AU9" s="773"/>
      <c r="AV9" s="374"/>
      <c r="AW9" s="375"/>
      <c r="AY9" s="49"/>
      <c r="AZ9" s="602"/>
      <c r="BA9" s="48"/>
      <c r="BB9" s="48"/>
    </row>
    <row r="10" spans="2:54" outlineLevel="1" x14ac:dyDescent="0.4">
      <c r="B10" s="342" t="s">
        <v>92</v>
      </c>
      <c r="C10" s="368">
        <v>50</v>
      </c>
      <c r="D10" s="48">
        <v>71</v>
      </c>
      <c r="E10" s="48">
        <v>67</v>
      </c>
      <c r="F10" s="369">
        <v>39</v>
      </c>
      <c r="G10" s="368">
        <v>29</v>
      </c>
      <c r="H10" s="48">
        <v>-29</v>
      </c>
      <c r="I10" s="48">
        <v>-10</v>
      </c>
      <c r="J10" s="369">
        <v>22</v>
      </c>
      <c r="K10" s="368">
        <v>43</v>
      </c>
      <c r="L10" s="48">
        <v>94</v>
      </c>
      <c r="M10" s="48">
        <v>58</v>
      </c>
      <c r="N10" s="48">
        <v>45</v>
      </c>
      <c r="O10" s="368">
        <v>39</v>
      </c>
      <c r="P10" s="48">
        <v>40.667999999999665</v>
      </c>
      <c r="Q10" s="370">
        <v>38.874000000000251</v>
      </c>
      <c r="R10" s="371">
        <v>69.98299999999972</v>
      </c>
      <c r="S10" s="48">
        <v>56</v>
      </c>
      <c r="T10" s="48">
        <v>48</v>
      </c>
      <c r="U10" s="48">
        <v>52</v>
      </c>
      <c r="V10" s="48">
        <v>52</v>
      </c>
      <c r="W10" s="48">
        <v>47</v>
      </c>
      <c r="X10" s="48">
        <v>66</v>
      </c>
      <c r="Y10" s="372">
        <v>36</v>
      </c>
      <c r="Z10" s="349"/>
      <c r="AA10" s="48"/>
      <c r="AB10" s="48">
        <v>-0.70800000000008367</v>
      </c>
      <c r="AC10" s="370">
        <v>7.4999999999818101E-2</v>
      </c>
      <c r="AD10" s="371">
        <v>-49.688000000000102</v>
      </c>
      <c r="AE10" s="48">
        <v>-2</v>
      </c>
      <c r="AF10" s="48">
        <v>-2</v>
      </c>
      <c r="AG10" s="48">
        <v>40</v>
      </c>
      <c r="AH10" s="48">
        <v>22</v>
      </c>
      <c r="AI10" s="48">
        <v>13</v>
      </c>
      <c r="AJ10" s="48">
        <v>52</v>
      </c>
      <c r="AK10" s="372">
        <v>81</v>
      </c>
      <c r="AL10" s="349"/>
      <c r="AM10" s="48">
        <v>54</v>
      </c>
      <c r="AN10" s="48">
        <v>46</v>
      </c>
      <c r="AO10" s="48">
        <v>92</v>
      </c>
      <c r="AP10" s="48">
        <v>74</v>
      </c>
      <c r="AQ10" s="48">
        <v>60</v>
      </c>
      <c r="AR10" s="48">
        <v>118</v>
      </c>
      <c r="AS10" s="592">
        <v>116</v>
      </c>
      <c r="AT10" s="355">
        <v>-1.7000000000000001E-2</v>
      </c>
      <c r="AU10" s="773">
        <v>0.26100000000000001</v>
      </c>
      <c r="AV10" s="356">
        <v>-2</v>
      </c>
      <c r="AW10" s="357">
        <v>24</v>
      </c>
      <c r="AY10" s="49"/>
      <c r="AZ10" s="49"/>
      <c r="BA10" s="48"/>
      <c r="BB10" s="48"/>
    </row>
    <row r="11" spans="2:54" outlineLevel="1" x14ac:dyDescent="0.4">
      <c r="B11" s="342" t="s">
        <v>93</v>
      </c>
      <c r="C11" s="368"/>
      <c r="D11" s="48">
        <v>42</v>
      </c>
      <c r="E11" s="48">
        <v>-101</v>
      </c>
      <c r="F11" s="369">
        <v>-88</v>
      </c>
      <c r="G11" s="368">
        <v>-301</v>
      </c>
      <c r="H11" s="48">
        <v>-357</v>
      </c>
      <c r="I11" s="48">
        <v>67</v>
      </c>
      <c r="J11" s="369">
        <v>-261</v>
      </c>
      <c r="K11" s="368">
        <v>-237</v>
      </c>
      <c r="L11" s="48">
        <v>-128</v>
      </c>
      <c r="M11" s="48">
        <v>86</v>
      </c>
      <c r="N11" s="48">
        <v>-97</v>
      </c>
      <c r="O11" s="368">
        <v>-119</v>
      </c>
      <c r="P11" s="48">
        <v>226.20200000000023</v>
      </c>
      <c r="Q11" s="370">
        <v>166.54500000000007</v>
      </c>
      <c r="R11" s="371">
        <v>203.40499999999975</v>
      </c>
      <c r="S11" s="48">
        <v>101</v>
      </c>
      <c r="T11" s="48">
        <v>97</v>
      </c>
      <c r="U11" s="48">
        <v>81</v>
      </c>
      <c r="V11" s="48">
        <v>35</v>
      </c>
      <c r="W11" s="48">
        <v>-55</v>
      </c>
      <c r="X11" s="48">
        <v>-299</v>
      </c>
      <c r="Y11" s="372">
        <v>-96</v>
      </c>
      <c r="Z11" s="349"/>
      <c r="AA11" s="48"/>
      <c r="AB11" s="48">
        <v>-91.069000000000415</v>
      </c>
      <c r="AC11" s="370">
        <v>-124.49600000000009</v>
      </c>
      <c r="AD11" s="371">
        <v>-107.03499999999985</v>
      </c>
      <c r="AE11" s="48">
        <v>45</v>
      </c>
      <c r="AF11" s="48">
        <v>36</v>
      </c>
      <c r="AG11" s="48">
        <v>-58</v>
      </c>
      <c r="AH11" s="48">
        <v>-167</v>
      </c>
      <c r="AI11" s="48">
        <v>-106</v>
      </c>
      <c r="AJ11" s="48">
        <v>-79</v>
      </c>
      <c r="AK11" s="372">
        <v>-10</v>
      </c>
      <c r="AL11" s="349"/>
      <c r="AM11" s="48">
        <v>146</v>
      </c>
      <c r="AN11" s="48">
        <v>134</v>
      </c>
      <c r="AO11" s="48">
        <v>22</v>
      </c>
      <c r="AP11" s="48">
        <v>-132</v>
      </c>
      <c r="AQ11" s="48">
        <v>-160</v>
      </c>
      <c r="AR11" s="48">
        <v>-378</v>
      </c>
      <c r="AS11" s="592">
        <v>-105</v>
      </c>
      <c r="AT11" s="355">
        <v>-0.72199999999999998</v>
      </c>
      <c r="AU11" s="773">
        <v>-5.7729999999999997</v>
      </c>
      <c r="AV11" s="377">
        <v>273</v>
      </c>
      <c r="AW11" s="378">
        <v>-127</v>
      </c>
      <c r="AY11" s="49"/>
      <c r="AZ11" s="49"/>
      <c r="BA11" s="48"/>
      <c r="BB11" s="48"/>
    </row>
    <row r="12" spans="2:54" outlineLevel="1" x14ac:dyDescent="0.4">
      <c r="B12" s="342" t="s">
        <v>97</v>
      </c>
      <c r="C12" s="368"/>
      <c r="D12" s="48">
        <v>0</v>
      </c>
      <c r="E12" s="48">
        <v>0</v>
      </c>
      <c r="F12" s="369">
        <v>0</v>
      </c>
      <c r="G12" s="368">
        <v>0</v>
      </c>
      <c r="H12" s="48">
        <v>0</v>
      </c>
      <c r="I12" s="48">
        <v>0</v>
      </c>
      <c r="J12" s="369">
        <v>0</v>
      </c>
      <c r="K12" s="48">
        <v>3</v>
      </c>
      <c r="L12" s="48">
        <v>1</v>
      </c>
      <c r="M12" s="48">
        <v>4</v>
      </c>
      <c r="N12" s="48">
        <v>5</v>
      </c>
      <c r="O12" s="368">
        <v>3</v>
      </c>
      <c r="P12" s="48">
        <v>4.3820000000000014</v>
      </c>
      <c r="Q12" s="370">
        <v>4.5169999999999995</v>
      </c>
      <c r="R12" s="371">
        <v>4.990000000000002</v>
      </c>
      <c r="S12" s="48">
        <v>5</v>
      </c>
      <c r="T12" s="48">
        <v>5</v>
      </c>
      <c r="U12" s="48">
        <v>5</v>
      </c>
      <c r="V12" s="48">
        <v>7</v>
      </c>
      <c r="W12" s="48">
        <v>10</v>
      </c>
      <c r="X12" s="48">
        <v>11</v>
      </c>
      <c r="Y12" s="372">
        <v>13</v>
      </c>
      <c r="Z12" s="349"/>
      <c r="AA12" s="48"/>
      <c r="AB12" s="48">
        <v>0.28900000000000148</v>
      </c>
      <c r="AC12" s="370">
        <v>0.32699999999999818</v>
      </c>
      <c r="AD12" s="371">
        <v>0.6530000000000058</v>
      </c>
      <c r="AE12" s="48">
        <v>0</v>
      </c>
      <c r="AF12" s="48">
        <v>1</v>
      </c>
      <c r="AG12" s="48">
        <v>3</v>
      </c>
      <c r="AH12" s="48">
        <v>3</v>
      </c>
      <c r="AI12" s="48">
        <v>3</v>
      </c>
      <c r="AJ12" s="48">
        <v>8</v>
      </c>
      <c r="AK12" s="372">
        <v>7</v>
      </c>
      <c r="AL12" s="349"/>
      <c r="AM12" s="48">
        <v>6</v>
      </c>
      <c r="AN12" s="48">
        <v>6</v>
      </c>
      <c r="AO12" s="48">
        <v>8</v>
      </c>
      <c r="AP12" s="48">
        <v>10</v>
      </c>
      <c r="AQ12" s="48">
        <v>13</v>
      </c>
      <c r="AR12" s="48">
        <v>18</v>
      </c>
      <c r="AS12" s="592">
        <v>20</v>
      </c>
      <c r="AT12" s="355">
        <v>0.111</v>
      </c>
      <c r="AU12" s="773">
        <v>1.5</v>
      </c>
      <c r="AV12" s="356">
        <v>2</v>
      </c>
      <c r="AW12" s="357">
        <v>12</v>
      </c>
      <c r="AY12" s="49"/>
      <c r="AZ12" s="49"/>
      <c r="BA12" s="48"/>
      <c r="BB12" s="48"/>
    </row>
    <row r="13" spans="2:54" s="41" customFormat="1" outlineLevel="1" x14ac:dyDescent="0.4">
      <c r="B13" s="358" t="s">
        <v>95</v>
      </c>
      <c r="C13" s="359">
        <v>50</v>
      </c>
      <c r="D13" s="360">
        <v>113</v>
      </c>
      <c r="E13" s="360">
        <v>-34</v>
      </c>
      <c r="F13" s="361">
        <v>-49</v>
      </c>
      <c r="G13" s="359">
        <v>-272</v>
      </c>
      <c r="H13" s="360">
        <v>-386</v>
      </c>
      <c r="I13" s="360">
        <v>57</v>
      </c>
      <c r="J13" s="360">
        <v>-239</v>
      </c>
      <c r="K13" s="359">
        <v>-191</v>
      </c>
      <c r="L13" s="360">
        <v>-33</v>
      </c>
      <c r="M13" s="360">
        <v>148</v>
      </c>
      <c r="N13" s="360">
        <v>-47</v>
      </c>
      <c r="O13" s="359">
        <v>-77</v>
      </c>
      <c r="P13" s="360">
        <v>271.25199999999859</v>
      </c>
      <c r="Q13" s="362">
        <v>209.93599999999969</v>
      </c>
      <c r="R13" s="363">
        <v>278.37799999999947</v>
      </c>
      <c r="S13" s="360">
        <v>162</v>
      </c>
      <c r="T13" s="360">
        <v>151</v>
      </c>
      <c r="U13" s="360">
        <v>138</v>
      </c>
      <c r="V13" s="360">
        <v>94</v>
      </c>
      <c r="W13" s="360">
        <v>2</v>
      </c>
      <c r="X13" s="360">
        <v>-223</v>
      </c>
      <c r="Y13" s="364">
        <v>-47</v>
      </c>
      <c r="Z13" s="365"/>
      <c r="AA13" s="360"/>
      <c r="AB13" s="360">
        <v>-91.487999999999374</v>
      </c>
      <c r="AC13" s="362">
        <v>-124.09400000000096</v>
      </c>
      <c r="AD13" s="363">
        <v>-156.06999999999994</v>
      </c>
      <c r="AE13" s="360">
        <v>43</v>
      </c>
      <c r="AF13" s="360">
        <v>36</v>
      </c>
      <c r="AG13" s="360">
        <v>-16</v>
      </c>
      <c r="AH13" s="360">
        <v>-142</v>
      </c>
      <c r="AI13" s="360">
        <v>-89</v>
      </c>
      <c r="AJ13" s="360">
        <v>-19</v>
      </c>
      <c r="AK13" s="364">
        <v>78</v>
      </c>
      <c r="AL13" s="365"/>
      <c r="AM13" s="360">
        <v>205</v>
      </c>
      <c r="AN13" s="360">
        <v>186</v>
      </c>
      <c r="AO13" s="360">
        <v>122</v>
      </c>
      <c r="AP13" s="360">
        <v>-48</v>
      </c>
      <c r="AQ13" s="360">
        <v>-87</v>
      </c>
      <c r="AR13" s="360">
        <v>-242</v>
      </c>
      <c r="AS13" s="591">
        <v>31</v>
      </c>
      <c r="AT13" s="366">
        <v>-1.1279999999999999</v>
      </c>
      <c r="AU13" s="774">
        <v>-0.746</v>
      </c>
      <c r="AV13" s="379">
        <v>273</v>
      </c>
      <c r="AW13" s="621">
        <v>-91</v>
      </c>
      <c r="AY13" s="49"/>
      <c r="AZ13" s="49"/>
      <c r="BA13" s="48"/>
      <c r="BB13" s="48"/>
    </row>
    <row r="14" spans="2:54" x14ac:dyDescent="0.4">
      <c r="B14" s="376"/>
      <c r="C14" s="368"/>
      <c r="D14" s="48"/>
      <c r="E14" s="48"/>
      <c r="F14" s="369"/>
      <c r="G14" s="368"/>
      <c r="H14" s="48"/>
      <c r="I14" s="48"/>
      <c r="J14" s="369"/>
      <c r="K14" s="368"/>
      <c r="L14" s="48"/>
      <c r="M14" s="48"/>
      <c r="N14" s="48"/>
      <c r="O14" s="368"/>
      <c r="P14" s="48"/>
      <c r="Q14" s="370"/>
      <c r="R14" s="371"/>
      <c r="S14" s="48"/>
      <c r="T14" s="48"/>
      <c r="U14" s="48"/>
      <c r="V14" s="48"/>
      <c r="W14" s="48"/>
      <c r="X14" s="48"/>
      <c r="Y14" s="372"/>
      <c r="Z14" s="349"/>
      <c r="AC14" s="48"/>
      <c r="AD14" s="371"/>
      <c r="AE14" s="48"/>
      <c r="AF14" s="48"/>
      <c r="AG14" s="48"/>
      <c r="AH14" s="48"/>
      <c r="AI14" s="48"/>
      <c r="AJ14" s="48"/>
      <c r="AK14" s="372"/>
      <c r="AL14" s="349"/>
      <c r="AM14" s="1"/>
      <c r="AO14" s="48"/>
      <c r="AP14" s="48"/>
      <c r="AQ14" s="48"/>
      <c r="AR14" s="48"/>
      <c r="AS14" s="592"/>
      <c r="AT14" s="355"/>
      <c r="AU14" s="773"/>
      <c r="AV14" s="374"/>
      <c r="AW14" s="375"/>
      <c r="AZ14" s="49"/>
    </row>
    <row r="15" spans="2:54" x14ac:dyDescent="0.4">
      <c r="B15" s="342" t="s">
        <v>98</v>
      </c>
      <c r="C15" s="17">
        <v>70.621412218054502</v>
      </c>
      <c r="D15" s="16">
        <v>70.431252209472021</v>
      </c>
      <c r="E15" s="16">
        <v>71.318118896621129</v>
      </c>
      <c r="F15" s="343">
        <v>71.742319860187152</v>
      </c>
      <c r="G15" s="17">
        <v>68.599999999999994</v>
      </c>
      <c r="H15" s="16">
        <v>67.7</v>
      </c>
      <c r="I15" s="16">
        <v>67.099999999999994</v>
      </c>
      <c r="J15" s="343">
        <v>65.599999999999994</v>
      </c>
      <c r="K15" s="17">
        <v>64.7</v>
      </c>
      <c r="L15" s="16">
        <v>64.099999999999994</v>
      </c>
      <c r="M15" s="16">
        <v>63.3</v>
      </c>
      <c r="N15" s="16">
        <v>61.6</v>
      </c>
      <c r="O15" s="17">
        <v>63.558963087609733</v>
      </c>
      <c r="P15" s="16">
        <v>62.823935194214847</v>
      </c>
      <c r="Q15" s="344">
        <v>63.129588056139674</v>
      </c>
      <c r="R15" s="380">
        <v>62.552202890880857</v>
      </c>
      <c r="S15" s="381">
        <v>61</v>
      </c>
      <c r="T15" s="381">
        <v>60</v>
      </c>
      <c r="U15" s="381">
        <v>59</v>
      </c>
      <c r="V15" s="381">
        <v>59</v>
      </c>
      <c r="W15" s="381">
        <v>58</v>
      </c>
      <c r="X15" s="381">
        <v>58</v>
      </c>
      <c r="Y15" s="382">
        <v>58</v>
      </c>
      <c r="Z15" s="347"/>
      <c r="AA15" s="16">
        <v>80.101307059851493</v>
      </c>
      <c r="AB15" s="16">
        <v>80.145467747137644</v>
      </c>
      <c r="AC15" s="344">
        <v>80.922861278539912</v>
      </c>
      <c r="AD15" s="380">
        <v>81.205896323186721</v>
      </c>
      <c r="AE15" s="381">
        <v>81</v>
      </c>
      <c r="AF15" s="381">
        <v>80</v>
      </c>
      <c r="AG15" s="381">
        <v>77</v>
      </c>
      <c r="AH15" s="381">
        <v>77</v>
      </c>
      <c r="AI15" s="381">
        <v>74</v>
      </c>
      <c r="AJ15" s="381">
        <v>75</v>
      </c>
      <c r="AK15" s="382">
        <v>74</v>
      </c>
      <c r="AL15" s="347"/>
      <c r="AM15" s="381">
        <v>69</v>
      </c>
      <c r="AN15" s="381">
        <v>68</v>
      </c>
      <c r="AO15" s="381">
        <v>67</v>
      </c>
      <c r="AP15" s="381">
        <v>66</v>
      </c>
      <c r="AQ15" s="381">
        <v>64</v>
      </c>
      <c r="AR15" s="381">
        <v>65</v>
      </c>
      <c r="AS15" s="593">
        <v>63</v>
      </c>
      <c r="AT15" s="355">
        <v>-3.1E-2</v>
      </c>
      <c r="AU15" s="773">
        <v>-0.06</v>
      </c>
      <c r="AV15" s="356">
        <v>-2</v>
      </c>
      <c r="AW15" s="357">
        <v>-4</v>
      </c>
      <c r="AY15" s="49"/>
      <c r="BA15" s="48"/>
      <c r="BB15" s="48"/>
    </row>
    <row r="16" spans="2:54" x14ac:dyDescent="0.4">
      <c r="B16" s="342" t="s">
        <v>99</v>
      </c>
      <c r="C16" s="17">
        <v>29.245688493061706</v>
      </c>
      <c r="D16" s="16">
        <v>29.196987360224835</v>
      </c>
      <c r="E16" s="16">
        <v>29.228051576466868</v>
      </c>
      <c r="F16" s="343">
        <v>30.48467130504137</v>
      </c>
      <c r="G16" s="17">
        <v>29.8</v>
      </c>
      <c r="H16" s="16">
        <v>29.3</v>
      </c>
      <c r="I16" s="16">
        <v>32.700000000000003</v>
      </c>
      <c r="J16" s="343">
        <v>32</v>
      </c>
      <c r="K16" s="17">
        <v>33.1</v>
      </c>
      <c r="L16" s="16">
        <v>33.700000000000003</v>
      </c>
      <c r="M16" s="16">
        <v>33.6</v>
      </c>
      <c r="N16" s="16">
        <v>32.700000000000003</v>
      </c>
      <c r="O16" s="17">
        <v>28.536502992750645</v>
      </c>
      <c r="P16" s="16">
        <v>28.821595682600357</v>
      </c>
      <c r="Q16" s="344">
        <v>27.066280936277433</v>
      </c>
      <c r="R16" s="380">
        <v>26.417437481266589</v>
      </c>
      <c r="S16" s="381">
        <v>26</v>
      </c>
      <c r="T16" s="381">
        <v>25</v>
      </c>
      <c r="U16" s="381">
        <v>25</v>
      </c>
      <c r="V16" s="381">
        <v>25</v>
      </c>
      <c r="W16" s="381">
        <v>24</v>
      </c>
      <c r="X16" s="381">
        <v>25</v>
      </c>
      <c r="Y16" s="382">
        <v>25</v>
      </c>
      <c r="Z16" s="347"/>
      <c r="AA16" s="16">
        <v>28.401349302711235</v>
      </c>
      <c r="AB16" s="16">
        <v>29.872406422967305</v>
      </c>
      <c r="AC16" s="344">
        <v>30.443129428602962</v>
      </c>
      <c r="AD16" s="380">
        <v>32.019946987949311</v>
      </c>
      <c r="AE16" s="381">
        <v>32</v>
      </c>
      <c r="AF16" s="381">
        <v>32</v>
      </c>
      <c r="AG16" s="381">
        <v>32</v>
      </c>
      <c r="AH16" s="381">
        <v>33</v>
      </c>
      <c r="AI16" s="381">
        <v>33</v>
      </c>
      <c r="AJ16" s="381">
        <v>33</v>
      </c>
      <c r="AK16" s="382">
        <v>33</v>
      </c>
      <c r="AL16" s="347"/>
      <c r="AM16" s="381">
        <v>28</v>
      </c>
      <c r="AN16" s="381">
        <v>28</v>
      </c>
      <c r="AO16" s="381">
        <v>27</v>
      </c>
      <c r="AP16" s="381">
        <v>28</v>
      </c>
      <c r="AQ16" s="381">
        <v>28</v>
      </c>
      <c r="AR16" s="381">
        <v>28</v>
      </c>
      <c r="AS16" s="593">
        <v>28</v>
      </c>
      <c r="AT16" s="355">
        <v>0</v>
      </c>
      <c r="AU16" s="773">
        <v>0</v>
      </c>
      <c r="AV16" s="619">
        <v>0</v>
      </c>
      <c r="AW16" s="620">
        <v>0</v>
      </c>
      <c r="AY16" s="49"/>
      <c r="AZ16" s="49"/>
      <c r="BA16" s="48"/>
      <c r="BB16" s="48"/>
    </row>
    <row r="17" spans="2:54" x14ac:dyDescent="0.4">
      <c r="B17" s="358" t="s">
        <v>100</v>
      </c>
      <c r="C17" s="37">
        <v>39.33415256757214</v>
      </c>
      <c r="D17" s="36">
        <v>39.616304207261557</v>
      </c>
      <c r="E17" s="36">
        <v>40.126461258523307</v>
      </c>
      <c r="F17" s="383">
        <v>41.510068346554796</v>
      </c>
      <c r="G17" s="37">
        <v>40.4</v>
      </c>
      <c r="H17" s="36">
        <v>40.1</v>
      </c>
      <c r="I17" s="36">
        <v>42.5</v>
      </c>
      <c r="J17" s="383">
        <v>41.6</v>
      </c>
      <c r="K17" s="37">
        <v>42.5</v>
      </c>
      <c r="L17" s="36">
        <v>43</v>
      </c>
      <c r="M17" s="36">
        <v>42.9</v>
      </c>
      <c r="N17" s="36">
        <v>41.8</v>
      </c>
      <c r="O17" s="37">
        <v>39.818007322450818</v>
      </c>
      <c r="P17" s="36">
        <v>39.857533809253091</v>
      </c>
      <c r="Q17" s="384">
        <v>38.579658294782881</v>
      </c>
      <c r="R17" s="363">
        <v>37.868966396440015</v>
      </c>
      <c r="S17" s="385">
        <v>37</v>
      </c>
      <c r="T17" s="385">
        <v>36</v>
      </c>
      <c r="U17" s="385">
        <v>36</v>
      </c>
      <c r="V17" s="385">
        <v>36</v>
      </c>
      <c r="W17" s="385">
        <v>35</v>
      </c>
      <c r="X17" s="385">
        <v>36</v>
      </c>
      <c r="Y17" s="386">
        <v>36</v>
      </c>
      <c r="Z17" s="347"/>
      <c r="AA17" s="36">
        <v>43.494354496513779</v>
      </c>
      <c r="AB17" s="36">
        <v>44.640396730628026</v>
      </c>
      <c r="AC17" s="384">
        <v>45.485140174213193</v>
      </c>
      <c r="AD17" s="363">
        <v>46.728978861589042</v>
      </c>
      <c r="AE17" s="385">
        <v>47</v>
      </c>
      <c r="AF17" s="385">
        <v>46</v>
      </c>
      <c r="AG17" s="385">
        <v>46</v>
      </c>
      <c r="AH17" s="385">
        <v>47</v>
      </c>
      <c r="AI17" s="385">
        <v>46</v>
      </c>
      <c r="AJ17" s="385">
        <v>47</v>
      </c>
      <c r="AK17" s="386">
        <v>50</v>
      </c>
      <c r="AL17" s="347"/>
      <c r="AM17" s="385">
        <v>41</v>
      </c>
      <c r="AN17" s="385">
        <v>41</v>
      </c>
      <c r="AO17" s="385">
        <v>40</v>
      </c>
      <c r="AP17" s="385">
        <v>40</v>
      </c>
      <c r="AQ17" s="385">
        <v>39</v>
      </c>
      <c r="AR17" s="385">
        <v>40</v>
      </c>
      <c r="AS17" s="594">
        <v>40</v>
      </c>
      <c r="AT17" s="366">
        <v>0</v>
      </c>
      <c r="AU17" s="774">
        <v>0</v>
      </c>
      <c r="AV17" s="391">
        <v>0</v>
      </c>
      <c r="AW17" s="392">
        <v>0</v>
      </c>
      <c r="AY17" s="49"/>
      <c r="AZ17" s="49"/>
      <c r="BA17" s="48"/>
      <c r="BB17" s="48"/>
    </row>
    <row r="18" spans="2:54" x14ac:dyDescent="0.4">
      <c r="B18" s="342" t="s">
        <v>101</v>
      </c>
      <c r="C18" s="109"/>
      <c r="D18" s="108"/>
      <c r="E18" s="108"/>
      <c r="F18" s="387"/>
      <c r="G18" s="109"/>
      <c r="H18" s="108"/>
      <c r="I18" s="108"/>
      <c r="J18" s="387"/>
      <c r="K18" s="17">
        <v>104.1</v>
      </c>
      <c r="L18" s="16">
        <v>107.3</v>
      </c>
      <c r="M18" s="16">
        <v>108.1</v>
      </c>
      <c r="N18" s="16">
        <v>116.1</v>
      </c>
      <c r="O18" s="17">
        <v>123.90812624948218</v>
      </c>
      <c r="P18" s="16">
        <v>126.71928798284733</v>
      </c>
      <c r="Q18" s="344">
        <v>129.54806223799801</v>
      </c>
      <c r="R18" s="388">
        <v>130.06749409595307</v>
      </c>
      <c r="S18" s="389">
        <v>132</v>
      </c>
      <c r="T18" s="389">
        <v>133</v>
      </c>
      <c r="U18" s="389">
        <v>134</v>
      </c>
      <c r="V18" s="389">
        <v>130</v>
      </c>
      <c r="W18" s="389">
        <v>116</v>
      </c>
      <c r="X18" s="389">
        <v>97</v>
      </c>
      <c r="Y18" s="390">
        <v>117</v>
      </c>
      <c r="Z18" s="347"/>
      <c r="AA18" s="16">
        <v>121.9951929605661</v>
      </c>
      <c r="AB18" s="16">
        <v>123.15355077813035</v>
      </c>
      <c r="AC18" s="344">
        <v>122.40758750949072</v>
      </c>
      <c r="AD18" s="380">
        <v>121.80808955127748</v>
      </c>
      <c r="AE18" s="389">
        <v>124</v>
      </c>
      <c r="AF18" s="389">
        <v>124</v>
      </c>
      <c r="AG18" s="389">
        <v>122</v>
      </c>
      <c r="AH18" s="389">
        <v>119</v>
      </c>
      <c r="AI18" s="389">
        <v>109</v>
      </c>
      <c r="AJ18" s="389">
        <v>115</v>
      </c>
      <c r="AK18" s="390">
        <v>111</v>
      </c>
      <c r="AL18" s="347"/>
      <c r="AM18" s="389">
        <v>126</v>
      </c>
      <c r="AN18" s="389">
        <v>127</v>
      </c>
      <c r="AO18" s="389">
        <v>126</v>
      </c>
      <c r="AP18" s="389">
        <v>124</v>
      </c>
      <c r="AQ18" s="389">
        <v>112</v>
      </c>
      <c r="AR18" s="389">
        <v>107</v>
      </c>
      <c r="AS18" s="593">
        <v>113</v>
      </c>
      <c r="AT18" s="355">
        <v>5.6000000000000001E-2</v>
      </c>
      <c r="AU18" s="773">
        <v>-0.10299999999999999</v>
      </c>
      <c r="AV18" s="615">
        <v>6</v>
      </c>
      <c r="AW18" s="616">
        <v>-13</v>
      </c>
      <c r="AY18" s="49"/>
      <c r="AZ18" s="49"/>
      <c r="BA18" s="48"/>
      <c r="BB18" s="48"/>
    </row>
    <row r="19" spans="2:54" x14ac:dyDescent="0.4">
      <c r="B19" s="656" t="s">
        <v>102</v>
      </c>
      <c r="C19" s="111"/>
      <c r="D19" s="110"/>
      <c r="E19" s="110"/>
      <c r="F19" s="719"/>
      <c r="G19" s="111"/>
      <c r="H19" s="110"/>
      <c r="I19" s="110"/>
      <c r="J19" s="719"/>
      <c r="K19" s="111">
        <v>42.5</v>
      </c>
      <c r="L19" s="110">
        <v>43</v>
      </c>
      <c r="M19" s="110">
        <v>42.9</v>
      </c>
      <c r="N19" s="110">
        <v>41.9</v>
      </c>
      <c r="O19" s="111">
        <v>39.936854041266763</v>
      </c>
      <c r="P19" s="110">
        <v>40.014512590223163</v>
      </c>
      <c r="Q19" s="720">
        <v>38.776542281890343</v>
      </c>
      <c r="R19" s="721">
        <v>38.105478363096154</v>
      </c>
      <c r="S19" s="722">
        <v>37</v>
      </c>
      <c r="T19" s="722">
        <v>36</v>
      </c>
      <c r="U19" s="722">
        <v>36</v>
      </c>
      <c r="V19" s="722">
        <v>36</v>
      </c>
      <c r="W19" s="393">
        <v>35</v>
      </c>
      <c r="X19" s="722">
        <v>36</v>
      </c>
      <c r="Y19" s="723">
        <v>37</v>
      </c>
      <c r="Z19" s="347"/>
      <c r="AA19" s="110">
        <v>44.121025366428199</v>
      </c>
      <c r="AB19" s="110">
        <v>45.268420117838922</v>
      </c>
      <c r="AC19" s="720">
        <v>46.113817035740084</v>
      </c>
      <c r="AD19" s="721">
        <v>47.356895764334098</v>
      </c>
      <c r="AE19" s="722">
        <v>47</v>
      </c>
      <c r="AF19" s="393">
        <v>47</v>
      </c>
      <c r="AG19" s="722">
        <v>46</v>
      </c>
      <c r="AH19" s="722">
        <v>47</v>
      </c>
      <c r="AI19" s="393">
        <v>46</v>
      </c>
      <c r="AJ19" s="722">
        <v>47</v>
      </c>
      <c r="AK19" s="723">
        <v>47</v>
      </c>
      <c r="AL19" s="347"/>
      <c r="AM19" s="722">
        <v>42</v>
      </c>
      <c r="AN19" s="722">
        <v>41</v>
      </c>
      <c r="AO19" s="722">
        <v>40</v>
      </c>
      <c r="AP19" s="722">
        <v>41</v>
      </c>
      <c r="AQ19" s="393">
        <v>40</v>
      </c>
      <c r="AR19" s="722">
        <v>41</v>
      </c>
      <c r="AS19" s="820">
        <v>41</v>
      </c>
      <c r="AT19" s="724">
        <v>0</v>
      </c>
      <c r="AU19" s="771">
        <v>2.5000000000000001E-2</v>
      </c>
      <c r="AV19" s="725">
        <v>0</v>
      </c>
      <c r="AW19" s="726">
        <v>1</v>
      </c>
      <c r="AY19" s="49"/>
      <c r="AZ19" s="49"/>
      <c r="BA19" s="48"/>
      <c r="BB19" s="48"/>
    </row>
    <row r="20" spans="2:54" ht="16.5" thickBot="1" x14ac:dyDescent="0.45">
      <c r="B20" s="41"/>
      <c r="G20" s="823"/>
      <c r="H20" s="48"/>
      <c r="I20" s="48"/>
      <c r="J20" s="48"/>
      <c r="K20" s="824"/>
      <c r="L20" s="48"/>
      <c r="M20" s="48"/>
      <c r="N20" s="48"/>
      <c r="O20" s="824"/>
      <c r="P20" s="48"/>
      <c r="Q20" s="370"/>
      <c r="R20" s="370"/>
      <c r="S20" s="825"/>
      <c r="T20" s="727"/>
      <c r="U20" s="727"/>
      <c r="V20" s="727"/>
      <c r="W20" s="727"/>
      <c r="X20" s="727"/>
      <c r="Y20" s="822"/>
      <c r="Z20" s="349"/>
      <c r="AD20" s="297"/>
      <c r="AE20" s="823"/>
      <c r="AK20" s="822"/>
      <c r="AL20" s="349"/>
      <c r="AM20" s="397"/>
      <c r="AN20" s="397"/>
      <c r="AS20" s="595"/>
      <c r="AT20" s="413"/>
      <c r="AU20" s="821"/>
      <c r="AV20" s="818"/>
      <c r="AW20" s="819"/>
    </row>
    <row r="21" spans="2:54" x14ac:dyDescent="0.4">
      <c r="B21" s="735" t="s">
        <v>103</v>
      </c>
      <c r="C21" s="736"/>
      <c r="D21" s="736"/>
      <c r="E21" s="736"/>
      <c r="F21" s="736"/>
      <c r="G21" s="736"/>
      <c r="H21" s="737"/>
      <c r="I21" s="737"/>
      <c r="J21" s="737"/>
      <c r="K21" s="737"/>
      <c r="L21" s="737"/>
      <c r="M21" s="737"/>
      <c r="N21" s="737"/>
      <c r="O21" s="737"/>
      <c r="P21" s="737"/>
      <c r="Q21" s="738"/>
      <c r="R21" s="738"/>
      <c r="S21" s="739"/>
      <c r="T21" s="739"/>
      <c r="U21" s="739"/>
      <c r="V21" s="739"/>
      <c r="W21" s="739"/>
      <c r="X21" s="739"/>
      <c r="Y21" s="740"/>
      <c r="Z21" s="327"/>
      <c r="AA21" s="741"/>
      <c r="AB21" s="741"/>
      <c r="AC21" s="736"/>
      <c r="AD21" s="742"/>
      <c r="AE21" s="736"/>
      <c r="AF21" s="736"/>
      <c r="AG21" s="736"/>
      <c r="AH21" s="736"/>
      <c r="AI21" s="736"/>
      <c r="AJ21" s="736"/>
      <c r="AK21" s="740"/>
      <c r="AL21" s="327"/>
      <c r="AM21" s="617"/>
      <c r="AN21" s="617"/>
      <c r="AO21" s="736"/>
      <c r="AP21" s="736"/>
      <c r="AQ21" s="736"/>
      <c r="AR21" s="736"/>
      <c r="AS21" s="740"/>
      <c r="AT21" s="617"/>
      <c r="AU21" s="617"/>
      <c r="AV21" s="743"/>
      <c r="AW21" s="744"/>
    </row>
    <row r="22" spans="2:54" x14ac:dyDescent="0.4">
      <c r="B22" s="745" t="s">
        <v>104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729">
        <v>0.92100000000000004</v>
      </c>
      <c r="P22" s="257">
        <v>92.6</v>
      </c>
      <c r="Q22" s="399">
        <v>0.92900000000000005</v>
      </c>
      <c r="R22" s="399">
        <v>0.92300000000000004</v>
      </c>
      <c r="S22" s="400">
        <v>0.92700000000000005</v>
      </c>
      <c r="T22" s="400">
        <v>0.92900000000000005</v>
      </c>
      <c r="U22" s="400">
        <v>0.93400000000000005</v>
      </c>
      <c r="V22" s="400">
        <v>0.93100000000000005</v>
      </c>
      <c r="W22" s="400">
        <v>0.93100000000000005</v>
      </c>
      <c r="X22" s="400">
        <v>0.93200000000000005</v>
      </c>
      <c r="Y22" s="596">
        <v>0.92900000000000005</v>
      </c>
      <c r="Z22" s="349"/>
      <c r="AA22" s="730">
        <v>0.91300000000000003</v>
      </c>
      <c r="AB22" s="730">
        <v>0.92200000000000004</v>
      </c>
      <c r="AC22" s="731">
        <v>0.92200000000000004</v>
      </c>
      <c r="AD22" s="732">
        <v>0.92800000000000005</v>
      </c>
      <c r="AE22" s="733">
        <v>0.93</v>
      </c>
      <c r="AF22" s="733">
        <v>0.93</v>
      </c>
      <c r="AG22" s="733">
        <v>0.93400000000000005</v>
      </c>
      <c r="AH22" s="733">
        <v>0.93600000000000005</v>
      </c>
      <c r="AI22" s="733">
        <v>0.93799999999999994</v>
      </c>
      <c r="AJ22" s="733">
        <v>0.94099999999999995</v>
      </c>
      <c r="AK22" s="596">
        <v>0.93799999999999994</v>
      </c>
      <c r="AL22" s="349"/>
      <c r="AM22" s="397"/>
      <c r="AN22" s="397"/>
      <c r="AO22" s="401"/>
      <c r="AP22" s="401"/>
      <c r="AQ22" s="401"/>
      <c r="AR22" s="401"/>
      <c r="AS22" s="596"/>
      <c r="AT22" s="397"/>
      <c r="AU22" s="397"/>
      <c r="AV22" s="728"/>
      <c r="AW22" s="375"/>
    </row>
    <row r="23" spans="2:54" x14ac:dyDescent="0.4">
      <c r="B23" s="745" t="s">
        <v>105</v>
      </c>
      <c r="C23" s="257">
        <v>10.3</v>
      </c>
      <c r="D23" s="257">
        <v>11.4</v>
      </c>
      <c r="E23" s="257">
        <v>12.9</v>
      </c>
      <c r="F23" s="257">
        <v>13.8</v>
      </c>
      <c r="G23" s="257">
        <v>14.5</v>
      </c>
      <c r="H23" s="257">
        <v>18</v>
      </c>
      <c r="I23" s="257">
        <v>17.399999999999999</v>
      </c>
      <c r="J23" s="257">
        <v>19</v>
      </c>
      <c r="K23" s="257">
        <v>19.7</v>
      </c>
      <c r="L23" s="257">
        <v>21.4</v>
      </c>
      <c r="M23" s="257">
        <v>22.4</v>
      </c>
      <c r="N23" s="257">
        <v>20.7</v>
      </c>
      <c r="O23" s="248">
        <v>21</v>
      </c>
      <c r="P23" s="248">
        <v>21.9</v>
      </c>
      <c r="Q23" s="402">
        <v>23</v>
      </c>
      <c r="R23" s="402">
        <v>24.5</v>
      </c>
      <c r="S23" s="403">
        <v>23.5</v>
      </c>
      <c r="T23" s="403">
        <v>23.75</v>
      </c>
      <c r="U23" s="403">
        <v>24.7</v>
      </c>
      <c r="V23" s="403">
        <v>26.1</v>
      </c>
      <c r="W23" s="403">
        <v>27.4</v>
      </c>
      <c r="X23" s="403">
        <v>28</v>
      </c>
      <c r="Y23" s="597">
        <v>30</v>
      </c>
      <c r="Z23" s="349"/>
      <c r="AC23" s="1">
        <v>26.2</v>
      </c>
      <c r="AD23" s="297">
        <v>27.9</v>
      </c>
      <c r="AE23" s="1">
        <v>27.4</v>
      </c>
      <c r="AF23" s="1">
        <v>28.3</v>
      </c>
      <c r="AG23" s="1">
        <v>29.8</v>
      </c>
      <c r="AH23" s="1">
        <v>31.2</v>
      </c>
      <c r="AI23" s="1">
        <v>32.200000000000003</v>
      </c>
      <c r="AJ23" s="1">
        <v>33.200000000000003</v>
      </c>
      <c r="AK23" s="597">
        <v>33.799999999999997</v>
      </c>
      <c r="AL23" s="349"/>
      <c r="AM23" s="397"/>
      <c r="AN23" s="397"/>
      <c r="AS23" s="597"/>
      <c r="AT23" s="397"/>
      <c r="AU23" s="397"/>
      <c r="AV23" s="728"/>
      <c r="AW23" s="375"/>
    </row>
    <row r="24" spans="2:54" x14ac:dyDescent="0.4">
      <c r="B24" s="745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404"/>
      <c r="R24" s="404"/>
      <c r="S24" s="405"/>
      <c r="T24" s="405"/>
      <c r="U24" s="405"/>
      <c r="V24" s="405">
        <v>6.5306122448979709E-2</v>
      </c>
      <c r="W24" s="405"/>
      <c r="X24" s="405"/>
      <c r="Y24" s="598"/>
      <c r="Z24" s="349"/>
      <c r="AD24" s="297"/>
      <c r="AH24" s="1">
        <v>0.11827956989247324</v>
      </c>
      <c r="AK24" s="598"/>
      <c r="AL24" s="349"/>
      <c r="AM24" s="397"/>
      <c r="AN24" s="397"/>
      <c r="AS24" s="598"/>
      <c r="AT24" s="397"/>
      <c r="AU24" s="397"/>
      <c r="AV24" s="728"/>
      <c r="AW24" s="375"/>
    </row>
    <row r="25" spans="2:54" x14ac:dyDescent="0.4">
      <c r="B25" s="398" t="s">
        <v>106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404"/>
      <c r="R25" s="404"/>
      <c r="S25" s="405"/>
      <c r="T25" s="405"/>
      <c r="U25" s="405"/>
      <c r="V25" s="405"/>
      <c r="W25" s="405"/>
      <c r="X25" s="405"/>
      <c r="Y25" s="599"/>
      <c r="Z25" s="349"/>
      <c r="AD25" s="297"/>
      <c r="AK25" s="599"/>
      <c r="AL25" s="349"/>
      <c r="AM25" s="397"/>
      <c r="AN25" s="397"/>
      <c r="AS25" s="599"/>
      <c r="AT25" s="397"/>
      <c r="AU25" s="397"/>
      <c r="AV25" s="728"/>
      <c r="AW25" s="375"/>
      <c r="AY25" s="232"/>
      <c r="AZ25" s="232"/>
      <c r="BA25" s="48"/>
      <c r="BB25" s="48"/>
    </row>
    <row r="26" spans="2:54" x14ac:dyDescent="0.4">
      <c r="B26" s="746" t="s">
        <v>107</v>
      </c>
      <c r="C26" s="232">
        <v>0.89200000000000002</v>
      </c>
      <c r="D26" s="232">
        <v>0.89600000000000002</v>
      </c>
      <c r="E26" s="232">
        <v>0.9</v>
      </c>
      <c r="F26" s="232">
        <v>0.90500000000000003</v>
      </c>
      <c r="G26" s="232">
        <v>0.90680000000000005</v>
      </c>
      <c r="H26" s="232">
        <v>0.90900000000000003</v>
      </c>
      <c r="I26" s="232">
        <v>0.91339999999999999</v>
      </c>
      <c r="J26" s="232">
        <v>0.91579999999999995</v>
      </c>
      <c r="K26" s="232">
        <v>0.91700000000000004</v>
      </c>
      <c r="L26" s="232">
        <v>0.91800000000000004</v>
      </c>
      <c r="M26" s="232">
        <v>0.92200000000000004</v>
      </c>
      <c r="N26" s="232">
        <v>0.93100000000000005</v>
      </c>
      <c r="O26" s="232">
        <v>0.94</v>
      </c>
      <c r="P26" s="232">
        <v>0.94499999999999995</v>
      </c>
      <c r="Q26" s="404">
        <v>0.95099999999999996</v>
      </c>
      <c r="R26" s="404">
        <v>0.95899999999999996</v>
      </c>
      <c r="S26" s="405">
        <v>0.95899999999999996</v>
      </c>
      <c r="T26" s="405">
        <v>0.96</v>
      </c>
      <c r="U26" s="405">
        <v>0.96230000000000004</v>
      </c>
      <c r="V26" s="405">
        <v>0.96499999999999997</v>
      </c>
      <c r="W26" s="405">
        <v>0.96699999999999997</v>
      </c>
      <c r="X26" s="405">
        <v>0.96899999999999997</v>
      </c>
      <c r="Y26" s="599">
        <v>0.97099999999999997</v>
      </c>
      <c r="Z26" s="349"/>
      <c r="AA26" s="404">
        <v>0.95860000000000001</v>
      </c>
      <c r="AB26" s="404">
        <v>0.96209999999999996</v>
      </c>
      <c r="AC26" s="232">
        <v>0.96350000000000002</v>
      </c>
      <c r="AD26" s="404">
        <v>0.9637</v>
      </c>
      <c r="AE26" s="232">
        <v>0.96399999999999997</v>
      </c>
      <c r="AF26" s="232">
        <v>0.96399999999999997</v>
      </c>
      <c r="AG26" s="232">
        <v>0.96579999999999999</v>
      </c>
      <c r="AH26" s="232">
        <v>0.96699999999999997</v>
      </c>
      <c r="AI26" s="232">
        <v>0.96799999999999997</v>
      </c>
      <c r="AJ26" s="232">
        <v>0.97</v>
      </c>
      <c r="AK26" s="599">
        <v>0.97099999999999997</v>
      </c>
      <c r="AL26" s="349"/>
      <c r="AM26" s="407">
        <v>0.96399999999999997</v>
      </c>
      <c r="AN26" s="407">
        <v>0.96399999999999997</v>
      </c>
      <c r="AO26" s="407">
        <v>0.96599999999999997</v>
      </c>
      <c r="AP26" s="407">
        <v>0.96699999999999997</v>
      </c>
      <c r="AQ26" s="407">
        <v>0.96799999999999997</v>
      </c>
      <c r="AR26" s="407">
        <v>0.96950000000000003</v>
      </c>
      <c r="AS26" s="600">
        <v>0.97099999999999997</v>
      </c>
      <c r="AT26" s="397">
        <v>2E-3</v>
      </c>
      <c r="AU26" s="397">
        <v>5.0000000000000001E-3</v>
      </c>
      <c r="AV26" s="734">
        <v>0</v>
      </c>
      <c r="AW26" s="620">
        <v>0</v>
      </c>
      <c r="AY26" s="232"/>
      <c r="AZ26" s="232"/>
      <c r="BA26" s="48"/>
      <c r="BB26" s="48"/>
    </row>
    <row r="27" spans="2:54" ht="16.5" thickBot="1" x14ac:dyDescent="0.45">
      <c r="B27" s="747" t="s">
        <v>108</v>
      </c>
      <c r="C27" s="408">
        <v>0.67400000000000004</v>
      </c>
      <c r="D27" s="408">
        <v>0.69499999999999995</v>
      </c>
      <c r="E27" s="408">
        <v>0.70199999999999996</v>
      </c>
      <c r="F27" s="408">
        <v>0.73</v>
      </c>
      <c r="G27" s="408">
        <v>0.73</v>
      </c>
      <c r="H27" s="408">
        <v>0.73570000000000002</v>
      </c>
      <c r="I27" s="408">
        <v>0.74360000000000004</v>
      </c>
      <c r="J27" s="408">
        <v>0.74780000000000002</v>
      </c>
      <c r="K27" s="408">
        <v>0.75</v>
      </c>
      <c r="L27" s="408">
        <v>0.751</v>
      </c>
      <c r="M27" s="408">
        <v>0.754</v>
      </c>
      <c r="N27" s="408">
        <v>0.75900000000000001</v>
      </c>
      <c r="O27" s="408">
        <v>0.76500000000000001</v>
      </c>
      <c r="P27" s="408">
        <v>0.78</v>
      </c>
      <c r="Q27" s="409">
        <v>0.80300000000000005</v>
      </c>
      <c r="R27" s="409">
        <v>0.90400000000000003</v>
      </c>
      <c r="S27" s="410">
        <v>0.90400000000000003</v>
      </c>
      <c r="T27" s="410">
        <v>0.90900000000000003</v>
      </c>
      <c r="U27" s="410">
        <v>0.91100000000000003</v>
      </c>
      <c r="V27" s="410">
        <v>0.91700000000000004</v>
      </c>
      <c r="W27" s="410">
        <v>0.92200000000000004</v>
      </c>
      <c r="X27" s="410">
        <v>0.93</v>
      </c>
      <c r="Y27" s="748">
        <v>0.93899999999999995</v>
      </c>
      <c r="Z27" s="411"/>
      <c r="AA27" s="409">
        <v>0.89890000000000003</v>
      </c>
      <c r="AB27" s="409">
        <v>0.90200000000000002</v>
      </c>
      <c r="AC27" s="408">
        <v>0.90290000000000004</v>
      </c>
      <c r="AD27" s="409">
        <v>0.90290000000000004</v>
      </c>
      <c r="AE27" s="408">
        <v>0.90300000000000002</v>
      </c>
      <c r="AF27" s="408">
        <v>0.90300000000000002</v>
      </c>
      <c r="AG27" s="408">
        <v>0.91</v>
      </c>
      <c r="AH27" s="408">
        <v>0.91500000000000004</v>
      </c>
      <c r="AI27" s="408">
        <v>0.92100000000000004</v>
      </c>
      <c r="AJ27" s="408">
        <v>0.92900000000000005</v>
      </c>
      <c r="AK27" s="748">
        <v>0.93600000000000005</v>
      </c>
      <c r="AL27" s="411"/>
      <c r="AM27" s="412">
        <v>0.90300000000000002</v>
      </c>
      <c r="AN27" s="412">
        <v>0.90300000000000002</v>
      </c>
      <c r="AO27" s="412">
        <v>0.91100000000000003</v>
      </c>
      <c r="AP27" s="412">
        <v>0.91400000000000003</v>
      </c>
      <c r="AQ27" s="412">
        <v>0.92200000000000004</v>
      </c>
      <c r="AR27" s="412">
        <v>0.92949999999999999</v>
      </c>
      <c r="AS27" s="601">
        <v>0.93799999999999994</v>
      </c>
      <c r="AT27" s="618">
        <v>8.9999999999999993E-3</v>
      </c>
      <c r="AU27" s="618">
        <v>0.03</v>
      </c>
      <c r="AV27" s="749">
        <v>0</v>
      </c>
      <c r="AW27" s="623">
        <v>0</v>
      </c>
      <c r="AY27" s="232"/>
      <c r="AZ27" s="232"/>
      <c r="BA27" s="48"/>
      <c r="BB27" s="48"/>
    </row>
    <row r="28" spans="2:54" x14ac:dyDescent="0.4">
      <c r="AM28" s="826"/>
    </row>
    <row r="29" spans="2:54" x14ac:dyDescent="0.4">
      <c r="AM29" s="243"/>
    </row>
    <row r="30" spans="2:54" x14ac:dyDescent="0.4">
      <c r="AM30" s="243"/>
    </row>
  </sheetData>
  <mergeCells count="3">
    <mergeCell ref="C2:Y2"/>
    <mergeCell ref="AA2:AK2"/>
    <mergeCell ref="AM2:A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DBA1-0AE4-4FD3-8750-F7A11C7A486E}">
  <dimension ref="B1:R49"/>
  <sheetViews>
    <sheetView tabSelected="1" zoomScale="55" zoomScaleNormal="55" workbookViewId="0">
      <selection activeCell="T15" sqref="T15"/>
    </sheetView>
  </sheetViews>
  <sheetFormatPr defaultColWidth="8.54296875" defaultRowHeight="16" x14ac:dyDescent="0.4"/>
  <cols>
    <col min="1" max="1" width="1.90625" style="1" bestFit="1" customWidth="1"/>
    <col min="2" max="2" width="41.453125" style="1" customWidth="1"/>
    <col min="3" max="3" width="10.6328125" style="243" customWidth="1"/>
    <col min="4" max="9" width="10.6328125" style="1" customWidth="1"/>
    <col min="10" max="11" width="11.453125" style="1" customWidth="1"/>
    <col min="12" max="16384" width="8.54296875" style="1"/>
  </cols>
  <sheetData>
    <row r="1" spans="2:13" ht="16.5" thickBot="1" x14ac:dyDescent="0.45"/>
    <row r="2" spans="2:13" ht="16.5" customHeight="1" thickBot="1" x14ac:dyDescent="0.45">
      <c r="B2" s="634" t="s">
        <v>86</v>
      </c>
      <c r="C2" s="836" t="s">
        <v>1</v>
      </c>
      <c r="D2" s="836"/>
      <c r="E2" s="836"/>
      <c r="F2" s="836"/>
      <c r="G2" s="836"/>
      <c r="H2" s="836"/>
      <c r="I2" s="836"/>
      <c r="J2" s="836"/>
      <c r="K2" s="836"/>
      <c r="L2" s="836"/>
      <c r="M2" s="837"/>
    </row>
    <row r="3" spans="2:13" ht="16.5" customHeight="1" thickBot="1" x14ac:dyDescent="0.45">
      <c r="B3" s="394" t="s">
        <v>231</v>
      </c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4"/>
    </row>
    <row r="4" spans="2:13" ht="16.5" thickBot="1" x14ac:dyDescent="0.45">
      <c r="B4" s="635" t="s">
        <v>216</v>
      </c>
      <c r="C4" s="804" t="s">
        <v>21</v>
      </c>
      <c r="D4" s="334" t="s">
        <v>22</v>
      </c>
      <c r="E4" s="335" t="s">
        <v>23</v>
      </c>
      <c r="F4" s="335" t="s">
        <v>24</v>
      </c>
      <c r="G4" s="335" t="s">
        <v>26</v>
      </c>
      <c r="H4" s="334" t="s">
        <v>27</v>
      </c>
      <c r="I4" s="334" t="s">
        <v>205</v>
      </c>
      <c r="J4" s="334" t="s">
        <v>28</v>
      </c>
      <c r="K4" s="334" t="s">
        <v>29</v>
      </c>
      <c r="L4" s="334" t="s">
        <v>90</v>
      </c>
      <c r="M4" s="341" t="s">
        <v>91</v>
      </c>
    </row>
    <row r="5" spans="2:13" x14ac:dyDescent="0.4">
      <c r="B5" s="745" t="s">
        <v>30</v>
      </c>
      <c r="C5" s="215">
        <v>5162</v>
      </c>
      <c r="D5" s="322">
        <v>5243</v>
      </c>
      <c r="E5" s="322">
        <v>5333</v>
      </c>
      <c r="F5" s="322">
        <v>5419</v>
      </c>
      <c r="G5" s="322">
        <v>5499</v>
      </c>
      <c r="H5" s="322">
        <v>5618</v>
      </c>
      <c r="I5" s="590">
        <v>5710</v>
      </c>
      <c r="J5" s="350">
        <v>1.6E-2</v>
      </c>
      <c r="K5" s="617">
        <v>7.0999999999999994E-2</v>
      </c>
      <c r="L5" s="351">
        <v>92</v>
      </c>
      <c r="M5" s="352">
        <v>377</v>
      </c>
    </row>
    <row r="6" spans="2:13" x14ac:dyDescent="0.4">
      <c r="B6" s="760" t="s">
        <v>31</v>
      </c>
      <c r="C6" s="215">
        <v>13459</v>
      </c>
      <c r="D6" s="322">
        <v>13592</v>
      </c>
      <c r="E6" s="322">
        <v>13614</v>
      </c>
      <c r="F6" s="322">
        <v>13483</v>
      </c>
      <c r="G6" s="322">
        <v>13322</v>
      </c>
      <c r="H6" s="322">
        <v>12944</v>
      </c>
      <c r="I6" s="590">
        <v>12839</v>
      </c>
      <c r="J6" s="355">
        <v>-8.0000000000000002E-3</v>
      </c>
      <c r="K6" s="397">
        <v>-5.7000000000000002E-2</v>
      </c>
      <c r="L6" s="356">
        <v>-105</v>
      </c>
      <c r="M6" s="357">
        <v>-775</v>
      </c>
    </row>
    <row r="7" spans="2:13" x14ac:dyDescent="0.4">
      <c r="B7" s="745" t="s">
        <v>223</v>
      </c>
      <c r="C7" s="215">
        <v>87</v>
      </c>
      <c r="D7" s="322">
        <v>94</v>
      </c>
      <c r="E7" s="322">
        <v>102</v>
      </c>
      <c r="F7" s="322">
        <v>112</v>
      </c>
      <c r="G7" s="322">
        <v>124</v>
      </c>
      <c r="H7" s="322">
        <v>141</v>
      </c>
      <c r="I7" s="590">
        <v>159</v>
      </c>
      <c r="J7" s="355">
        <v>0.128</v>
      </c>
      <c r="K7" s="397">
        <v>0.55900000000000005</v>
      </c>
      <c r="L7" s="356">
        <v>18</v>
      </c>
      <c r="M7" s="357">
        <v>57</v>
      </c>
    </row>
    <row r="8" spans="2:13" x14ac:dyDescent="0.4">
      <c r="B8" s="758" t="s">
        <v>217</v>
      </c>
      <c r="C8" s="755">
        <v>18708</v>
      </c>
      <c r="D8" s="756">
        <v>18929</v>
      </c>
      <c r="E8" s="756">
        <v>19049</v>
      </c>
      <c r="F8" s="756">
        <v>19014</v>
      </c>
      <c r="G8" s="756">
        <v>18945</v>
      </c>
      <c r="H8" s="756">
        <v>18703</v>
      </c>
      <c r="I8" s="757">
        <v>18707.971000000001</v>
      </c>
      <c r="J8" s="798">
        <v>0</v>
      </c>
      <c r="K8" s="799">
        <v>-1.7999999999999999E-2</v>
      </c>
      <c r="L8" s="800">
        <v>5</v>
      </c>
      <c r="M8" s="801">
        <v>-341</v>
      </c>
    </row>
    <row r="9" spans="2:13" ht="16.5" thickBot="1" x14ac:dyDescent="0.45">
      <c r="B9" s="635" t="s">
        <v>227</v>
      </c>
      <c r="C9" s="633"/>
      <c r="D9" s="813"/>
      <c r="E9" s="813"/>
      <c r="F9" s="813"/>
      <c r="G9" s="813"/>
      <c r="H9" s="813"/>
      <c r="I9" s="813"/>
      <c r="J9" s="338"/>
      <c r="K9" s="339"/>
      <c r="L9" s="338"/>
      <c r="M9" s="775"/>
    </row>
    <row r="10" spans="2:13" x14ac:dyDescent="0.4">
      <c r="B10" s="777" t="s">
        <v>226</v>
      </c>
      <c r="C10" s="778">
        <v>1583</v>
      </c>
      <c r="D10" s="779">
        <v>1549</v>
      </c>
      <c r="E10" s="779">
        <v>1552</v>
      </c>
      <c r="F10" s="779">
        <v>1539</v>
      </c>
      <c r="G10" s="779">
        <v>1521</v>
      </c>
      <c r="H10" s="779">
        <v>1520</v>
      </c>
      <c r="I10" s="776">
        <v>1547</v>
      </c>
      <c r="J10" s="798">
        <v>1.7999999999999999E-2</v>
      </c>
      <c r="K10" s="799">
        <v>0</v>
      </c>
      <c r="L10" s="800">
        <v>27</v>
      </c>
      <c r="M10" s="801">
        <v>-5</v>
      </c>
    </row>
    <row r="11" spans="2:13" ht="16.5" thickBot="1" x14ac:dyDescent="0.45">
      <c r="B11" s="762" t="s">
        <v>228</v>
      </c>
      <c r="C11" s="767">
        <v>20291</v>
      </c>
      <c r="D11" s="763">
        <v>20478</v>
      </c>
      <c r="E11" s="763">
        <v>20601</v>
      </c>
      <c r="F11" s="763">
        <v>20553</v>
      </c>
      <c r="G11" s="763">
        <v>20466</v>
      </c>
      <c r="H11" s="763">
        <v>20223</v>
      </c>
      <c r="I11" s="764">
        <v>20254.971000000001</v>
      </c>
      <c r="J11" s="798">
        <v>2E-3</v>
      </c>
      <c r="K11" s="799">
        <v>-1.7000000000000001E-2</v>
      </c>
      <c r="L11" s="800">
        <v>32</v>
      </c>
      <c r="M11" s="801">
        <v>-346</v>
      </c>
    </row>
    <row r="12" spans="2:13" x14ac:dyDescent="0.4">
      <c r="B12" s="326"/>
      <c r="C12" s="768"/>
      <c r="D12" s="752"/>
      <c r="E12" s="752"/>
      <c r="F12" s="752"/>
      <c r="G12" s="752"/>
      <c r="H12" s="752"/>
      <c r="I12" s="776"/>
      <c r="J12" s="751"/>
      <c r="K12" s="753"/>
      <c r="L12" s="751"/>
      <c r="M12" s="753"/>
    </row>
    <row r="13" spans="2:13" x14ac:dyDescent="0.4">
      <c r="B13" s="394" t="s">
        <v>96</v>
      </c>
      <c r="C13" s="769"/>
      <c r="D13" s="750"/>
      <c r="E13" s="750"/>
      <c r="F13" s="750"/>
      <c r="G13" s="750"/>
      <c r="H13" s="750"/>
      <c r="I13" s="590"/>
      <c r="J13" s="772"/>
      <c r="K13" s="765"/>
      <c r="L13" s="772"/>
      <c r="M13" s="765"/>
    </row>
    <row r="14" spans="2:13" x14ac:dyDescent="0.4">
      <c r="B14" s="635" t="s">
        <v>216</v>
      </c>
      <c r="C14" s="783"/>
      <c r="D14" s="339"/>
      <c r="E14" s="339"/>
      <c r="F14" s="339"/>
      <c r="G14" s="339"/>
      <c r="H14" s="339"/>
      <c r="I14" s="784"/>
      <c r="J14" s="338"/>
      <c r="K14" s="775"/>
      <c r="L14" s="338"/>
      <c r="M14" s="775"/>
    </row>
    <row r="15" spans="2:13" x14ac:dyDescent="0.4">
      <c r="B15" s="745" t="s">
        <v>30</v>
      </c>
      <c r="C15" s="215">
        <v>0</v>
      </c>
      <c r="D15" s="322">
        <v>81</v>
      </c>
      <c r="E15" s="322">
        <v>90</v>
      </c>
      <c r="F15" s="322">
        <v>86</v>
      </c>
      <c r="G15" s="322">
        <v>80</v>
      </c>
      <c r="H15" s="322">
        <v>119</v>
      </c>
      <c r="I15" s="590">
        <v>92</v>
      </c>
      <c r="J15" s="798">
        <v>-0.22600000000000001</v>
      </c>
      <c r="K15" s="799">
        <v>2.1999999999999999E-2</v>
      </c>
      <c r="L15" s="800">
        <v>-27</v>
      </c>
      <c r="M15" s="801">
        <v>2</v>
      </c>
    </row>
    <row r="16" spans="2:13" x14ac:dyDescent="0.4">
      <c r="B16" s="760" t="s">
        <v>31</v>
      </c>
      <c r="C16" s="215">
        <v>0</v>
      </c>
      <c r="D16" s="322">
        <v>133</v>
      </c>
      <c r="E16" s="322">
        <v>22</v>
      </c>
      <c r="F16" s="322">
        <v>-131</v>
      </c>
      <c r="G16" s="322">
        <v>-161</v>
      </c>
      <c r="H16" s="322">
        <v>-378</v>
      </c>
      <c r="I16" s="590">
        <v>-105</v>
      </c>
      <c r="J16" s="355">
        <v>-0.72199999999999998</v>
      </c>
      <c r="K16" s="397">
        <v>-5.7723000000000004</v>
      </c>
      <c r="L16" s="356">
        <v>273</v>
      </c>
      <c r="M16" s="357">
        <v>-127</v>
      </c>
    </row>
    <row r="17" spans="2:18" x14ac:dyDescent="0.4">
      <c r="B17" s="745" t="s">
        <v>223</v>
      </c>
      <c r="C17" s="215">
        <v>0</v>
      </c>
      <c r="D17" s="322">
        <v>7</v>
      </c>
      <c r="E17" s="322">
        <v>8</v>
      </c>
      <c r="F17" s="322">
        <v>10</v>
      </c>
      <c r="G17" s="322">
        <v>12</v>
      </c>
      <c r="H17" s="322">
        <v>17</v>
      </c>
      <c r="I17" s="590">
        <v>18</v>
      </c>
      <c r="J17" s="355">
        <v>5.8999999999999997E-2</v>
      </c>
      <c r="K17" s="397">
        <v>1.25</v>
      </c>
      <c r="L17" s="356">
        <v>1</v>
      </c>
      <c r="M17" s="357">
        <v>10</v>
      </c>
    </row>
    <row r="18" spans="2:18" x14ac:dyDescent="0.4">
      <c r="B18" s="758" t="s">
        <v>217</v>
      </c>
      <c r="C18" s="795">
        <v>0</v>
      </c>
      <c r="D18" s="796">
        <v>221</v>
      </c>
      <c r="E18" s="796">
        <v>120</v>
      </c>
      <c r="F18" s="796">
        <v>-35</v>
      </c>
      <c r="G18" s="796">
        <v>-69</v>
      </c>
      <c r="H18" s="796">
        <v>-242</v>
      </c>
      <c r="I18" s="797">
        <v>4.9710000000013679</v>
      </c>
      <c r="J18" s="798">
        <v>-1.0209999999999999</v>
      </c>
      <c r="K18" s="799">
        <v>-0.95899999999999996</v>
      </c>
      <c r="L18" s="800">
        <v>247</v>
      </c>
      <c r="M18" s="801">
        <v>-115</v>
      </c>
    </row>
    <row r="19" spans="2:18" x14ac:dyDescent="0.4">
      <c r="B19" s="635" t="s">
        <v>227</v>
      </c>
      <c r="C19" s="785">
        <v>0</v>
      </c>
      <c r="D19" s="784"/>
      <c r="E19" s="784"/>
      <c r="F19" s="784"/>
      <c r="G19" s="784"/>
      <c r="H19" s="784"/>
      <c r="I19" s="784"/>
      <c r="J19" s="338"/>
      <c r="K19" s="775"/>
      <c r="L19" s="338"/>
      <c r="M19" s="775"/>
    </row>
    <row r="20" spans="2:18" x14ac:dyDescent="0.4">
      <c r="B20" s="759" t="s">
        <v>226</v>
      </c>
      <c r="C20" s="215">
        <v>0</v>
      </c>
      <c r="D20" s="322">
        <v>-34</v>
      </c>
      <c r="E20" s="322">
        <v>3</v>
      </c>
      <c r="F20" s="322">
        <v>-13</v>
      </c>
      <c r="G20" s="322">
        <v>-18</v>
      </c>
      <c r="H20" s="322">
        <v>-1</v>
      </c>
      <c r="I20" s="590">
        <v>27</v>
      </c>
      <c r="J20" s="798">
        <v>-28</v>
      </c>
      <c r="K20" s="799">
        <v>8</v>
      </c>
      <c r="L20" s="800">
        <v>28</v>
      </c>
      <c r="M20" s="801">
        <v>24</v>
      </c>
    </row>
    <row r="21" spans="2:18" x14ac:dyDescent="0.4">
      <c r="B21" s="761" t="s">
        <v>228</v>
      </c>
      <c r="C21" s="792">
        <v>0</v>
      </c>
      <c r="D21" s="793">
        <v>187</v>
      </c>
      <c r="E21" s="793">
        <v>123</v>
      </c>
      <c r="F21" s="793">
        <v>-48</v>
      </c>
      <c r="G21" s="793">
        <v>-87</v>
      </c>
      <c r="H21" s="793">
        <v>-243</v>
      </c>
      <c r="I21" s="794">
        <v>31.971000000001368</v>
      </c>
      <c r="J21" s="809">
        <v>-1.1319999999999999</v>
      </c>
      <c r="K21" s="810">
        <v>-0.74</v>
      </c>
      <c r="L21" s="811">
        <v>275</v>
      </c>
      <c r="M21" s="812">
        <v>-91</v>
      </c>
    </row>
    <row r="22" spans="2:18" x14ac:dyDescent="0.4">
      <c r="B22" s="394"/>
      <c r="C22" s="215"/>
      <c r="D22" s="322"/>
      <c r="E22" s="322"/>
      <c r="F22" s="322"/>
      <c r="G22" s="322"/>
      <c r="H22" s="322"/>
      <c r="I22" s="590"/>
      <c r="J22" s="772"/>
      <c r="K22" s="765"/>
      <c r="L22" s="772"/>
      <c r="M22" s="765"/>
    </row>
    <row r="23" spans="2:18" x14ac:dyDescent="0.4">
      <c r="B23" s="394" t="s">
        <v>229</v>
      </c>
      <c r="C23" s="215"/>
      <c r="D23" s="322"/>
      <c r="E23" s="322"/>
      <c r="F23" s="322"/>
      <c r="G23" s="322"/>
      <c r="H23" s="322"/>
      <c r="I23" s="590"/>
      <c r="J23" s="772"/>
      <c r="K23" s="765"/>
      <c r="L23" s="772"/>
      <c r="M23" s="765"/>
    </row>
    <row r="24" spans="2:18" x14ac:dyDescent="0.4">
      <c r="B24" s="635" t="s">
        <v>216</v>
      </c>
      <c r="C24" s="786"/>
      <c r="D24" s="787"/>
      <c r="E24" s="787"/>
      <c r="F24" s="787"/>
      <c r="G24" s="787"/>
      <c r="H24" s="787"/>
      <c r="I24" s="784"/>
      <c r="J24" s="788"/>
      <c r="K24" s="789"/>
      <c r="L24" s="790"/>
      <c r="M24" s="791"/>
    </row>
    <row r="25" spans="2:18" x14ac:dyDescent="0.4">
      <c r="B25" s="745" t="s">
        <v>30</v>
      </c>
      <c r="C25" s="215">
        <v>66</v>
      </c>
      <c r="D25" s="322">
        <v>65</v>
      </c>
      <c r="E25" s="322">
        <v>63</v>
      </c>
      <c r="F25" s="322">
        <v>63</v>
      </c>
      <c r="G25" s="322">
        <v>63</v>
      </c>
      <c r="H25" s="322">
        <v>63</v>
      </c>
      <c r="I25" s="590">
        <v>61</v>
      </c>
      <c r="J25" s="798">
        <v>-3.2000000000000001E-2</v>
      </c>
      <c r="K25" s="799">
        <v>-3.2000000000000001E-2</v>
      </c>
      <c r="L25" s="800">
        <v>-2</v>
      </c>
      <c r="M25" s="801">
        <v>-2</v>
      </c>
    </row>
    <row r="26" spans="2:18" x14ac:dyDescent="0.4">
      <c r="B26" s="760" t="s">
        <v>31</v>
      </c>
      <c r="C26" s="215">
        <v>28</v>
      </c>
      <c r="D26" s="322">
        <v>28</v>
      </c>
      <c r="E26" s="322">
        <v>27</v>
      </c>
      <c r="F26" s="322">
        <v>28</v>
      </c>
      <c r="G26" s="322">
        <v>28</v>
      </c>
      <c r="H26" s="322">
        <v>28</v>
      </c>
      <c r="I26" s="590">
        <v>28</v>
      </c>
      <c r="J26" s="355">
        <v>0</v>
      </c>
      <c r="K26" s="397">
        <v>3.6999999999999998E-2</v>
      </c>
      <c r="L26" s="356">
        <v>0</v>
      </c>
      <c r="M26" s="357">
        <v>1</v>
      </c>
    </row>
    <row r="27" spans="2:18" x14ac:dyDescent="0.4">
      <c r="B27" s="745" t="s">
        <v>223</v>
      </c>
      <c r="C27" s="215">
        <v>121</v>
      </c>
      <c r="D27" s="322">
        <v>122</v>
      </c>
      <c r="E27" s="322">
        <v>121</v>
      </c>
      <c r="F27" s="322">
        <v>120</v>
      </c>
      <c r="G27" s="322">
        <v>105</v>
      </c>
      <c r="H27" s="322">
        <v>103</v>
      </c>
      <c r="I27" s="590">
        <v>109</v>
      </c>
      <c r="J27" s="355">
        <v>5.8000000000000003E-2</v>
      </c>
      <c r="K27" s="397">
        <v>-9.9000000000000005E-2</v>
      </c>
      <c r="L27" s="356">
        <v>6</v>
      </c>
      <c r="M27" s="357">
        <v>-12</v>
      </c>
    </row>
    <row r="28" spans="2:18" ht="16.5" thickBot="1" x14ac:dyDescent="0.45">
      <c r="B28" s="766" t="s">
        <v>230</v>
      </c>
      <c r="C28" s="780">
        <v>42</v>
      </c>
      <c r="D28" s="781">
        <v>41</v>
      </c>
      <c r="E28" s="781">
        <v>40</v>
      </c>
      <c r="F28" s="781">
        <v>41</v>
      </c>
      <c r="G28" s="781">
        <v>40</v>
      </c>
      <c r="H28" s="781">
        <v>41</v>
      </c>
      <c r="I28" s="782">
        <v>41</v>
      </c>
      <c r="J28" s="814">
        <v>0</v>
      </c>
      <c r="K28" s="815">
        <v>2.5000000000000001E-2</v>
      </c>
      <c r="L28" s="816">
        <v>0</v>
      </c>
      <c r="M28" s="817">
        <v>1</v>
      </c>
    </row>
    <row r="29" spans="2:18" x14ac:dyDescent="0.4">
      <c r="B29" s="394"/>
      <c r="C29" s="805"/>
      <c r="D29" s="397"/>
      <c r="I29" s="595"/>
      <c r="J29" s="355"/>
      <c r="K29" s="397"/>
      <c r="L29" s="374"/>
      <c r="M29" s="375"/>
      <c r="N29" s="802"/>
      <c r="O29" s="49"/>
      <c r="P29" s="49"/>
      <c r="Q29" s="48"/>
      <c r="R29" s="48"/>
    </row>
    <row r="30" spans="2:18" s="41" customFormat="1" x14ac:dyDescent="0.4">
      <c r="B30" s="398" t="s">
        <v>103</v>
      </c>
      <c r="C30" s="805"/>
      <c r="D30" s="397"/>
      <c r="E30" s="1"/>
      <c r="F30" s="1"/>
      <c r="G30" s="1"/>
      <c r="H30" s="1"/>
      <c r="I30" s="595"/>
      <c r="J30" s="355"/>
      <c r="K30" s="397"/>
      <c r="L30" s="374"/>
      <c r="M30" s="375"/>
      <c r="N30" s="802"/>
      <c r="O30" s="49"/>
      <c r="P30" s="49"/>
      <c r="Q30" s="48"/>
      <c r="R30" s="48"/>
    </row>
    <row r="31" spans="2:18" x14ac:dyDescent="0.4">
      <c r="B31" s="745" t="s">
        <v>104</v>
      </c>
      <c r="C31" s="805"/>
      <c r="D31" s="397"/>
      <c r="E31" s="401"/>
      <c r="F31" s="401"/>
      <c r="G31" s="401"/>
      <c r="H31" s="401"/>
      <c r="I31" s="596"/>
      <c r="J31" s="355"/>
      <c r="K31" s="397"/>
      <c r="L31" s="374"/>
      <c r="M31" s="375"/>
      <c r="N31" s="802"/>
    </row>
    <row r="32" spans="2:18" x14ac:dyDescent="0.4">
      <c r="B32" s="745" t="s">
        <v>105</v>
      </c>
      <c r="C32" s="805"/>
      <c r="D32" s="397"/>
      <c r="I32" s="597"/>
      <c r="J32" s="355"/>
      <c r="K32" s="397"/>
      <c r="L32" s="374"/>
      <c r="M32" s="375"/>
      <c r="N32" s="802"/>
      <c r="O32" s="49"/>
      <c r="P32" s="49"/>
      <c r="Q32" s="48"/>
      <c r="R32" s="48"/>
    </row>
    <row r="33" spans="2:18" x14ac:dyDescent="0.4">
      <c r="B33" s="745"/>
      <c r="C33" s="805"/>
      <c r="D33" s="397"/>
      <c r="I33" s="598"/>
      <c r="J33" s="355"/>
      <c r="K33" s="397"/>
      <c r="L33" s="374"/>
      <c r="M33" s="375"/>
      <c r="N33" s="802"/>
      <c r="O33" s="49"/>
      <c r="P33" s="49"/>
      <c r="Q33" s="48"/>
      <c r="R33" s="48"/>
    </row>
    <row r="34" spans="2:18" x14ac:dyDescent="0.4">
      <c r="B34" s="398" t="s">
        <v>106</v>
      </c>
      <c r="C34" s="805"/>
      <c r="D34" s="397"/>
      <c r="I34" s="599"/>
      <c r="J34" s="355"/>
      <c r="K34" s="397"/>
      <c r="L34" s="374"/>
      <c r="M34" s="375"/>
      <c r="N34" s="802"/>
      <c r="O34" s="49"/>
      <c r="P34" s="49"/>
      <c r="Q34" s="48"/>
      <c r="R34" s="48"/>
    </row>
    <row r="35" spans="2:18" x14ac:dyDescent="0.4">
      <c r="B35" s="746" t="s">
        <v>107</v>
      </c>
      <c r="C35" s="806">
        <v>0.96399999999999997</v>
      </c>
      <c r="D35" s="407">
        <v>0.96399999999999997</v>
      </c>
      <c r="E35" s="407">
        <v>0.96599999999999997</v>
      </c>
      <c r="F35" s="407">
        <v>0.96699999999999997</v>
      </c>
      <c r="G35" s="407">
        <v>0.96799999999999997</v>
      </c>
      <c r="H35" s="407">
        <v>0.96950000000000003</v>
      </c>
      <c r="I35" s="600">
        <v>0.97099999999999997</v>
      </c>
      <c r="J35" s="355">
        <v>2E-3</v>
      </c>
      <c r="K35" s="397">
        <v>5.0000000000000001E-3</v>
      </c>
      <c r="L35" s="619">
        <v>0</v>
      </c>
      <c r="M35" s="620">
        <v>0</v>
      </c>
      <c r="N35" s="802"/>
      <c r="O35" s="49"/>
      <c r="P35" s="49"/>
      <c r="Q35" s="48"/>
      <c r="R35" s="48"/>
    </row>
    <row r="36" spans="2:18" s="41" customFormat="1" ht="16.5" thickBot="1" x14ac:dyDescent="0.45">
      <c r="B36" s="747" t="s">
        <v>108</v>
      </c>
      <c r="C36" s="807">
        <v>0.90300000000000002</v>
      </c>
      <c r="D36" s="412">
        <v>0.90300000000000002</v>
      </c>
      <c r="E36" s="412">
        <v>0.91100000000000003</v>
      </c>
      <c r="F36" s="412">
        <v>0.91400000000000003</v>
      </c>
      <c r="G36" s="412">
        <v>0.92200000000000004</v>
      </c>
      <c r="H36" s="412">
        <v>0.92949999999999999</v>
      </c>
      <c r="I36" s="601">
        <v>0.93799999999999994</v>
      </c>
      <c r="J36" s="413">
        <v>8.9999999999999993E-3</v>
      </c>
      <c r="K36" s="618">
        <v>0.03</v>
      </c>
      <c r="L36" s="622">
        <v>0</v>
      </c>
      <c r="M36" s="623">
        <v>0</v>
      </c>
      <c r="N36" s="802"/>
      <c r="O36" s="49"/>
      <c r="P36" s="49"/>
      <c r="Q36" s="48"/>
      <c r="R36" s="48"/>
    </row>
    <row r="37" spans="2:18" x14ac:dyDescent="0.4">
      <c r="B37" s="803"/>
      <c r="C37" s="808"/>
      <c r="D37" s="754"/>
      <c r="E37" s="754"/>
      <c r="F37" s="754"/>
      <c r="G37" s="754"/>
      <c r="H37" s="754"/>
      <c r="I37" s="754"/>
      <c r="J37" s="754"/>
      <c r="K37" s="754"/>
      <c r="L37" s="754"/>
      <c r="M37" s="754"/>
      <c r="N37" s="802"/>
    </row>
    <row r="38" spans="2:18" x14ac:dyDescent="0.4">
      <c r="B38" s="803"/>
      <c r="C38" s="808"/>
      <c r="D38" s="754"/>
      <c r="E38" s="754"/>
      <c r="F38" s="754"/>
      <c r="G38" s="754"/>
      <c r="H38" s="754"/>
      <c r="I38" s="754"/>
      <c r="J38" s="754"/>
      <c r="K38" s="754"/>
      <c r="L38" s="754"/>
      <c r="M38" s="754"/>
      <c r="N38" s="802"/>
      <c r="O38" s="49"/>
      <c r="P38" s="49"/>
      <c r="Q38" s="48"/>
      <c r="R38" s="48"/>
    </row>
    <row r="39" spans="2:18" x14ac:dyDescent="0.4">
      <c r="B39" s="803"/>
      <c r="C39" s="808"/>
      <c r="D39" s="754"/>
      <c r="E39" s="754"/>
      <c r="F39" s="754"/>
      <c r="G39" s="754"/>
      <c r="H39" s="754"/>
      <c r="I39" s="754"/>
      <c r="J39" s="754"/>
      <c r="K39" s="754"/>
      <c r="L39" s="754"/>
      <c r="M39" s="754"/>
      <c r="N39" s="802"/>
      <c r="O39" s="49"/>
      <c r="P39" s="49"/>
      <c r="Q39" s="48"/>
      <c r="R39" s="48"/>
    </row>
    <row r="40" spans="2:18" x14ac:dyDescent="0.4">
      <c r="B40" s="803"/>
      <c r="C40" s="808"/>
      <c r="D40" s="754"/>
      <c r="E40" s="754"/>
      <c r="F40" s="754"/>
      <c r="G40" s="754"/>
      <c r="H40" s="754"/>
      <c r="I40" s="754"/>
      <c r="J40" s="754"/>
      <c r="K40" s="754"/>
      <c r="L40" s="754"/>
      <c r="M40" s="754"/>
      <c r="N40" s="802"/>
      <c r="O40" s="49"/>
      <c r="P40" s="49"/>
      <c r="Q40" s="48"/>
      <c r="R40" s="48"/>
    </row>
    <row r="41" spans="2:18" x14ac:dyDescent="0.4">
      <c r="B41" s="803"/>
      <c r="C41" s="808"/>
      <c r="D41" s="754"/>
      <c r="E41" s="754"/>
      <c r="F41" s="754"/>
      <c r="G41" s="754"/>
      <c r="H41" s="754"/>
      <c r="I41" s="754"/>
      <c r="J41" s="754"/>
      <c r="K41" s="754"/>
      <c r="L41" s="754"/>
      <c r="M41" s="754"/>
      <c r="N41" s="802"/>
      <c r="O41" s="49"/>
      <c r="P41" s="49"/>
      <c r="Q41" s="48"/>
      <c r="R41" s="48"/>
    </row>
    <row r="42" spans="2:18" x14ac:dyDescent="0.4">
      <c r="B42" s="803"/>
      <c r="C42" s="808"/>
      <c r="D42" s="754"/>
      <c r="E42" s="754"/>
      <c r="F42" s="754"/>
      <c r="G42" s="754"/>
      <c r="H42" s="754"/>
      <c r="I42" s="754"/>
      <c r="J42" s="754"/>
      <c r="K42" s="754"/>
      <c r="L42" s="754"/>
      <c r="M42" s="754"/>
      <c r="N42" s="802"/>
      <c r="O42" s="49"/>
      <c r="P42" s="49"/>
      <c r="Q42" s="48"/>
      <c r="R42" s="48"/>
    </row>
    <row r="43" spans="2:18" x14ac:dyDescent="0.4">
      <c r="B43" s="803"/>
      <c r="C43" s="808"/>
      <c r="D43" s="754"/>
      <c r="E43" s="754"/>
      <c r="F43" s="754"/>
      <c r="G43" s="754"/>
      <c r="H43" s="754"/>
      <c r="I43" s="754"/>
      <c r="J43" s="754"/>
      <c r="K43" s="754"/>
      <c r="L43" s="754"/>
      <c r="M43" s="754"/>
      <c r="N43" s="802"/>
    </row>
    <row r="44" spans="2:18" x14ac:dyDescent="0.4">
      <c r="B44" s="803"/>
      <c r="C44" s="808"/>
      <c r="D44" s="754"/>
      <c r="E44" s="754"/>
      <c r="F44" s="754"/>
      <c r="G44" s="754"/>
      <c r="H44" s="754"/>
      <c r="I44" s="754"/>
      <c r="J44" s="754"/>
      <c r="K44" s="754"/>
      <c r="L44" s="754"/>
      <c r="M44" s="754"/>
      <c r="N44" s="802"/>
    </row>
    <row r="45" spans="2:18" x14ac:dyDescent="0.4">
      <c r="B45" s="803"/>
      <c r="C45" s="808"/>
      <c r="D45" s="754"/>
      <c r="E45" s="754"/>
      <c r="F45" s="754"/>
      <c r="G45" s="754"/>
      <c r="H45" s="754"/>
      <c r="I45" s="754"/>
      <c r="J45" s="754"/>
      <c r="K45" s="754"/>
      <c r="L45" s="754"/>
      <c r="M45" s="754"/>
      <c r="N45" s="802"/>
    </row>
    <row r="46" spans="2:18" x14ac:dyDescent="0.4">
      <c r="B46" s="803"/>
      <c r="C46" s="808"/>
      <c r="D46" s="754"/>
      <c r="E46" s="754"/>
      <c r="F46" s="754"/>
      <c r="G46" s="754"/>
      <c r="H46" s="754"/>
      <c r="I46" s="754"/>
      <c r="J46" s="754"/>
      <c r="K46" s="754"/>
      <c r="L46" s="754"/>
      <c r="M46" s="754"/>
      <c r="N46" s="802"/>
    </row>
    <row r="47" spans="2:18" x14ac:dyDescent="0.4">
      <c r="B47" s="803"/>
      <c r="C47" s="808"/>
      <c r="D47" s="754"/>
      <c r="E47" s="754"/>
      <c r="F47" s="754"/>
      <c r="G47" s="754"/>
      <c r="H47" s="754"/>
      <c r="I47" s="754"/>
      <c r="J47" s="754"/>
      <c r="K47" s="754"/>
      <c r="L47" s="754"/>
      <c r="M47" s="754"/>
      <c r="N47" s="802"/>
    </row>
    <row r="48" spans="2:18" x14ac:dyDescent="0.4">
      <c r="B48" s="10"/>
      <c r="C48" s="769"/>
      <c r="D48" s="750"/>
      <c r="E48" s="750"/>
      <c r="F48" s="750"/>
      <c r="G48" s="750"/>
      <c r="H48" s="750"/>
      <c r="I48" s="750"/>
      <c r="J48" s="750"/>
      <c r="K48" s="750"/>
      <c r="L48" s="750"/>
      <c r="M48" s="750"/>
      <c r="O48" s="49"/>
      <c r="P48" s="49"/>
      <c r="Q48" s="48"/>
      <c r="R48" s="48"/>
    </row>
    <row r="49" spans="2:18" x14ac:dyDescent="0.4">
      <c r="B49" s="10"/>
      <c r="C49" s="769"/>
      <c r="D49" s="750"/>
      <c r="E49" s="750"/>
      <c r="F49" s="750"/>
      <c r="G49" s="750"/>
      <c r="H49" s="750"/>
      <c r="I49" s="750"/>
      <c r="J49" s="750"/>
      <c r="K49" s="750"/>
      <c r="L49" s="750"/>
      <c r="M49" s="750"/>
      <c r="O49" s="49"/>
      <c r="P49" s="49"/>
      <c r="Q49" s="48"/>
      <c r="R49" s="48"/>
    </row>
  </sheetData>
  <mergeCells count="1">
    <mergeCell ref="C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BF26-6003-4DC7-85F0-832A9B6130A5}">
  <dimension ref="B1:P56"/>
  <sheetViews>
    <sheetView topLeftCell="B1" zoomScale="40" zoomScaleNormal="40" workbookViewId="0">
      <selection activeCell="S15" sqref="S15"/>
    </sheetView>
  </sheetViews>
  <sheetFormatPr defaultColWidth="8.54296875" defaultRowHeight="16" x14ac:dyDescent="0.4"/>
  <cols>
    <col min="1" max="1" width="0" style="1" hidden="1" customWidth="1"/>
    <col min="2" max="2" width="48.453125" style="1" customWidth="1"/>
    <col min="3" max="4" width="17.54296875" style="1" customWidth="1"/>
    <col min="5" max="5" width="19" style="1" customWidth="1"/>
    <col min="6" max="6" width="21.54296875" style="1" customWidth="1"/>
    <col min="7" max="7" width="2.08984375" style="1" bestFit="1" customWidth="1"/>
    <col min="8" max="11" width="21.54296875" style="1" customWidth="1"/>
    <col min="12" max="12" width="2" style="1" bestFit="1" customWidth="1"/>
    <col min="13" max="13" width="21.54296875" style="1" customWidth="1"/>
    <col min="14" max="16" width="21.453125" style="1" customWidth="1"/>
    <col min="17" max="16384" width="8.54296875" style="1"/>
  </cols>
  <sheetData>
    <row r="1" spans="2:16" x14ac:dyDescent="0.4">
      <c r="B1" s="415" t="s">
        <v>109</v>
      </c>
      <c r="C1" s="843" t="s">
        <v>20</v>
      </c>
      <c r="D1" s="844"/>
      <c r="E1" s="844"/>
      <c r="F1" s="845"/>
      <c r="G1" s="416"/>
      <c r="H1" s="846" t="s">
        <v>25</v>
      </c>
      <c r="I1" s="846"/>
      <c r="J1" s="846"/>
      <c r="K1" s="847"/>
      <c r="L1" s="417"/>
      <c r="M1" s="848" t="s">
        <v>110</v>
      </c>
      <c r="N1" s="849"/>
      <c r="O1" s="849"/>
      <c r="P1" s="850"/>
    </row>
    <row r="2" spans="2:16" x14ac:dyDescent="0.4">
      <c r="B2" s="418" t="s">
        <v>111</v>
      </c>
      <c r="C2" s="419">
        <v>44651</v>
      </c>
      <c r="D2" s="420" t="s">
        <v>112</v>
      </c>
      <c r="E2" s="420">
        <v>44834</v>
      </c>
      <c r="F2" s="421">
        <v>44926</v>
      </c>
      <c r="G2" s="416"/>
      <c r="H2" s="419">
        <v>45016</v>
      </c>
      <c r="I2" s="420" t="s">
        <v>113</v>
      </c>
      <c r="J2" s="420">
        <v>45199</v>
      </c>
      <c r="K2" s="422">
        <v>45291</v>
      </c>
      <c r="L2" s="423"/>
      <c r="M2" s="424">
        <v>45382</v>
      </c>
      <c r="N2" s="425">
        <v>45473</v>
      </c>
      <c r="O2" s="425">
        <v>45565</v>
      </c>
      <c r="P2" s="426">
        <v>45657</v>
      </c>
    </row>
    <row r="3" spans="2:16" x14ac:dyDescent="0.4">
      <c r="B3" s="427" t="s">
        <v>114</v>
      </c>
      <c r="C3" s="428"/>
      <c r="D3" s="429"/>
      <c r="E3" s="430"/>
      <c r="F3" s="431"/>
      <c r="G3" s="432"/>
      <c r="H3" s="433"/>
      <c r="I3" s="431"/>
      <c r="J3" s="434"/>
      <c r="K3" s="435"/>
      <c r="L3" s="436"/>
      <c r="M3" s="435"/>
      <c r="N3" s="437"/>
      <c r="O3" s="437"/>
      <c r="P3" s="437"/>
    </row>
    <row r="4" spans="2:16" ht="18.5" x14ac:dyDescent="0.5">
      <c r="B4" s="438" t="s">
        <v>115</v>
      </c>
      <c r="C4" s="439">
        <v>2771.8180000000002</v>
      </c>
      <c r="D4" s="440">
        <v>2751.24</v>
      </c>
      <c r="E4" s="441">
        <v>2722.1030000000001</v>
      </c>
      <c r="F4" s="442">
        <v>6409</v>
      </c>
      <c r="G4" s="443"/>
      <c r="H4" s="442">
        <v>5983</v>
      </c>
      <c r="I4" s="442">
        <v>5756</v>
      </c>
      <c r="J4" s="442">
        <v>5636</v>
      </c>
      <c r="K4" s="442">
        <v>6127</v>
      </c>
      <c r="L4" s="444"/>
      <c r="M4" s="440">
        <v>5990</v>
      </c>
      <c r="N4" s="442">
        <v>6026</v>
      </c>
      <c r="O4" s="442">
        <v>6034</v>
      </c>
      <c r="P4" s="54"/>
    </row>
    <row r="5" spans="2:16" ht="18.5" x14ac:dyDescent="0.5">
      <c r="B5" s="438" t="s">
        <v>116</v>
      </c>
      <c r="C5" s="439">
        <v>268.20600000000002</v>
      </c>
      <c r="D5" s="440">
        <v>275.41800000000001</v>
      </c>
      <c r="E5" s="441">
        <v>297</v>
      </c>
      <c r="F5" s="442">
        <v>18695</v>
      </c>
      <c r="G5" s="443"/>
      <c r="H5" s="442">
        <v>18664</v>
      </c>
      <c r="I5" s="442">
        <v>19009</v>
      </c>
      <c r="J5" s="442">
        <v>18999</v>
      </c>
      <c r="K5" s="442">
        <v>18951</v>
      </c>
      <c r="L5" s="444"/>
      <c r="M5" s="440">
        <v>18970</v>
      </c>
      <c r="N5" s="442">
        <v>18954</v>
      </c>
      <c r="O5" s="442">
        <v>18927</v>
      </c>
      <c r="P5" s="54"/>
    </row>
    <row r="6" spans="2:16" ht="18.5" x14ac:dyDescent="0.5">
      <c r="B6" s="438" t="s">
        <v>117</v>
      </c>
      <c r="C6" s="439">
        <v>2790.7710000000002</v>
      </c>
      <c r="D6" s="440">
        <v>2739.8420000000001</v>
      </c>
      <c r="E6" s="441">
        <v>2775.6559999999999</v>
      </c>
      <c r="F6" s="442">
        <f>7257-4</f>
        <v>7253</v>
      </c>
      <c r="G6" s="443"/>
      <c r="H6" s="442">
        <v>6982</v>
      </c>
      <c r="I6" s="442">
        <v>7089</v>
      </c>
      <c r="J6" s="442">
        <v>6692</v>
      </c>
      <c r="K6" s="442">
        <v>6444</v>
      </c>
      <c r="L6" s="444"/>
      <c r="M6" s="440">
        <v>6164</v>
      </c>
      <c r="N6" s="442">
        <v>5801</v>
      </c>
      <c r="O6" s="442">
        <v>5637</v>
      </c>
      <c r="P6" s="54"/>
    </row>
    <row r="7" spans="2:16" ht="18.5" x14ac:dyDescent="0.5">
      <c r="B7" s="438" t="s">
        <v>118</v>
      </c>
      <c r="C7" s="439"/>
      <c r="D7" s="440"/>
      <c r="E7" s="441"/>
      <c r="F7" s="442">
        <v>140</v>
      </c>
      <c r="G7" s="443"/>
      <c r="H7" s="442">
        <v>147</v>
      </c>
      <c r="I7" s="442">
        <v>150</v>
      </c>
      <c r="J7" s="442">
        <v>163</v>
      </c>
      <c r="K7" s="442">
        <v>171</v>
      </c>
      <c r="L7" s="444"/>
      <c r="M7" s="440">
        <v>166</v>
      </c>
      <c r="N7" s="442">
        <v>408</v>
      </c>
      <c r="O7" s="442">
        <v>257</v>
      </c>
      <c r="P7" s="54"/>
    </row>
    <row r="8" spans="2:16" ht="18.5" x14ac:dyDescent="0.5">
      <c r="B8" s="438" t="s">
        <v>119</v>
      </c>
      <c r="C8" s="439">
        <v>7.8E-2</v>
      </c>
      <c r="D8" s="440">
        <v>7.8E-2</v>
      </c>
      <c r="E8" s="441">
        <v>7.8E-2</v>
      </c>
      <c r="F8" s="442">
        <v>0</v>
      </c>
      <c r="G8" s="443"/>
      <c r="H8" s="442">
        <v>0</v>
      </c>
      <c r="I8" s="442">
        <v>0</v>
      </c>
      <c r="J8" s="442">
        <v>0</v>
      </c>
      <c r="K8" s="442">
        <v>0</v>
      </c>
      <c r="L8" s="444"/>
      <c r="M8" s="440">
        <v>0</v>
      </c>
      <c r="N8" s="442">
        <v>0</v>
      </c>
      <c r="O8" s="442" t="s">
        <v>138</v>
      </c>
      <c r="P8" s="54"/>
    </row>
    <row r="9" spans="2:16" ht="18.5" x14ac:dyDescent="0.5">
      <c r="B9" s="438" t="s">
        <v>120</v>
      </c>
      <c r="C9" s="439">
        <v>328.185</v>
      </c>
      <c r="D9" s="440">
        <v>329.61200000000002</v>
      </c>
      <c r="E9" s="441">
        <v>321.85000000000002</v>
      </c>
      <c r="F9" s="442">
        <f>643</f>
        <v>643</v>
      </c>
      <c r="G9" s="443"/>
      <c r="H9" s="442">
        <f>587+1</f>
        <v>588</v>
      </c>
      <c r="I9" s="442">
        <v>626</v>
      </c>
      <c r="J9" s="442">
        <v>566</v>
      </c>
      <c r="K9" s="442">
        <v>648</v>
      </c>
      <c r="L9" s="444"/>
      <c r="M9" s="440">
        <v>647</v>
      </c>
      <c r="N9" s="442">
        <v>741</v>
      </c>
      <c r="O9" s="442">
        <v>712</v>
      </c>
      <c r="P9" s="54"/>
    </row>
    <row r="10" spans="2:16" ht="18.5" x14ac:dyDescent="0.5">
      <c r="B10" s="438" t="s">
        <v>121</v>
      </c>
      <c r="C10" s="439">
        <v>70.566000000000003</v>
      </c>
      <c r="D10" s="440">
        <v>70.822999999999993</v>
      </c>
      <c r="E10" s="441">
        <v>72.715000000000003</v>
      </c>
      <c r="F10" s="442">
        <v>112</v>
      </c>
      <c r="G10" s="443"/>
      <c r="H10" s="442">
        <v>116</v>
      </c>
      <c r="I10" s="442">
        <v>123</v>
      </c>
      <c r="J10" s="442">
        <v>138</v>
      </c>
      <c r="K10" s="442">
        <v>135</v>
      </c>
      <c r="L10" s="444"/>
      <c r="M10" s="440">
        <v>145</v>
      </c>
      <c r="N10" s="442">
        <v>157</v>
      </c>
      <c r="O10" s="442">
        <v>156</v>
      </c>
      <c r="P10" s="54"/>
    </row>
    <row r="11" spans="2:16" ht="18.5" x14ac:dyDescent="0.5">
      <c r="B11" s="438" t="s">
        <v>122</v>
      </c>
      <c r="C11" s="439">
        <v>21.809000000000001</v>
      </c>
      <c r="D11" s="440">
        <v>21.681000000000001</v>
      </c>
      <c r="E11" s="441">
        <v>26.434999999999999</v>
      </c>
      <c r="F11" s="442">
        <v>73</v>
      </c>
      <c r="G11" s="443"/>
      <c r="H11" s="442">
        <v>92</v>
      </c>
      <c r="I11" s="442">
        <v>95</v>
      </c>
      <c r="J11" s="442">
        <v>105</v>
      </c>
      <c r="K11" s="442">
        <v>119</v>
      </c>
      <c r="L11" s="444"/>
      <c r="M11" s="440">
        <v>169</v>
      </c>
      <c r="N11" s="442">
        <v>175</v>
      </c>
      <c r="O11" s="442">
        <v>149</v>
      </c>
      <c r="P11" s="54"/>
    </row>
    <row r="12" spans="2:16" ht="18.5" x14ac:dyDescent="0.5">
      <c r="B12" s="438" t="s">
        <v>123</v>
      </c>
      <c r="C12" s="439">
        <v>0</v>
      </c>
      <c r="D12" s="440">
        <v>0</v>
      </c>
      <c r="E12" s="441">
        <v>0</v>
      </c>
      <c r="F12" s="442">
        <v>0</v>
      </c>
      <c r="G12" s="443"/>
      <c r="H12" s="442">
        <v>0</v>
      </c>
      <c r="I12" s="442">
        <v>0</v>
      </c>
      <c r="J12" s="442">
        <v>0</v>
      </c>
      <c r="K12" s="442">
        <v>233</v>
      </c>
      <c r="L12" s="444"/>
      <c r="M12" s="440">
        <v>233</v>
      </c>
      <c r="N12" s="442">
        <v>24</v>
      </c>
      <c r="O12" s="442">
        <v>182</v>
      </c>
      <c r="P12" s="54"/>
    </row>
    <row r="13" spans="2:16" ht="18.5" x14ac:dyDescent="0.5">
      <c r="B13" s="445" t="s">
        <v>124</v>
      </c>
      <c r="C13" s="439">
        <v>19.789000000000001</v>
      </c>
      <c r="D13" s="440">
        <v>0</v>
      </c>
      <c r="E13" s="441">
        <v>0</v>
      </c>
      <c r="F13" s="442">
        <v>43</v>
      </c>
      <c r="G13" s="446"/>
      <c r="H13" s="442">
        <v>62</v>
      </c>
      <c r="I13" s="442">
        <v>61</v>
      </c>
      <c r="J13" s="442">
        <v>62</v>
      </c>
      <c r="K13" s="442">
        <v>65</v>
      </c>
      <c r="L13" s="444"/>
      <c r="M13" s="440">
        <v>64</v>
      </c>
      <c r="N13" s="442">
        <v>65</v>
      </c>
      <c r="O13" s="442">
        <v>6</v>
      </c>
      <c r="P13" s="54"/>
    </row>
    <row r="14" spans="2:16" ht="18.5" x14ac:dyDescent="0.5">
      <c r="B14" s="447" t="s">
        <v>125</v>
      </c>
      <c r="C14" s="439"/>
      <c r="D14" s="440"/>
      <c r="E14" s="441"/>
      <c r="F14" s="442">
        <v>116</v>
      </c>
      <c r="G14" s="448"/>
      <c r="H14" s="442">
        <v>121</v>
      </c>
      <c r="I14" s="442">
        <v>128</v>
      </c>
      <c r="J14" s="442">
        <v>120</v>
      </c>
      <c r="K14" s="442">
        <v>119</v>
      </c>
      <c r="L14" s="444"/>
      <c r="M14" s="440">
        <v>119</v>
      </c>
      <c r="N14" s="442">
        <v>149</v>
      </c>
      <c r="O14" s="442">
        <v>125</v>
      </c>
      <c r="P14" s="54"/>
    </row>
    <row r="15" spans="2:16" ht="18.5" x14ac:dyDescent="0.5">
      <c r="B15" s="445"/>
      <c r="C15" s="449">
        <v>6271.2220000000007</v>
      </c>
      <c r="D15" s="450">
        <v>6188.6940000000004</v>
      </c>
      <c r="E15" s="451">
        <v>6215.8370000000004</v>
      </c>
      <c r="F15" s="452">
        <f>SUM(F4:F14)</f>
        <v>33484</v>
      </c>
      <c r="G15" s="446"/>
      <c r="H15" s="452">
        <f>SUM(H4:H14)</f>
        <v>32755</v>
      </c>
      <c r="I15" s="452">
        <f>SUM(I4:I14)</f>
        <v>33037</v>
      </c>
      <c r="J15" s="452">
        <f>SUM(J4:J14)</f>
        <v>32481</v>
      </c>
      <c r="K15" s="452">
        <f>SUM(K4:K14)</f>
        <v>33012</v>
      </c>
      <c r="L15" s="444"/>
      <c r="M15" s="450">
        <v>32667</v>
      </c>
      <c r="N15" s="452">
        <v>32500</v>
      </c>
      <c r="O15" s="452">
        <f>SUM(O4:O14)</f>
        <v>32185</v>
      </c>
      <c r="P15" s="453"/>
    </row>
    <row r="16" spans="2:16" ht="18.5" x14ac:dyDescent="0.5">
      <c r="B16" s="445"/>
      <c r="C16" s="454"/>
      <c r="D16" s="455"/>
      <c r="E16" s="456"/>
      <c r="F16" s="457" t="s">
        <v>33</v>
      </c>
      <c r="G16" s="446"/>
      <c r="H16" s="458"/>
      <c r="I16" s="457"/>
      <c r="J16" s="457"/>
      <c r="K16" s="457"/>
      <c r="L16" s="444"/>
      <c r="M16" s="459"/>
      <c r="N16" s="54"/>
      <c r="O16" s="54"/>
      <c r="P16" s="54"/>
    </row>
    <row r="17" spans="2:16" ht="18.5" x14ac:dyDescent="0.5">
      <c r="B17" s="427" t="s">
        <v>126</v>
      </c>
      <c r="C17" s="454"/>
      <c r="D17" s="455"/>
      <c r="E17" s="456"/>
      <c r="F17" s="457" t="s">
        <v>33</v>
      </c>
      <c r="G17" s="460"/>
      <c r="H17" s="457"/>
      <c r="I17" s="457"/>
      <c r="J17" s="457"/>
      <c r="K17" s="457"/>
      <c r="L17" s="444"/>
      <c r="M17" s="455"/>
      <c r="N17" s="54"/>
      <c r="O17" s="54"/>
      <c r="P17" s="54"/>
    </row>
    <row r="18" spans="2:16" ht="18.5" x14ac:dyDescent="0.5">
      <c r="B18" s="445" t="s">
        <v>127</v>
      </c>
      <c r="C18" s="439">
        <v>132.65</v>
      </c>
      <c r="D18" s="440">
        <v>132.952</v>
      </c>
      <c r="E18" s="441">
        <v>118.636</v>
      </c>
      <c r="F18" s="442">
        <v>164</v>
      </c>
      <c r="G18" s="446"/>
      <c r="H18" s="442">
        <v>258</v>
      </c>
      <c r="I18" s="442">
        <v>190</v>
      </c>
      <c r="J18" s="442">
        <v>216</v>
      </c>
      <c r="K18" s="442">
        <v>247</v>
      </c>
      <c r="L18" s="444"/>
      <c r="M18" s="440">
        <v>239</v>
      </c>
      <c r="N18" s="442">
        <v>228</v>
      </c>
      <c r="O18" s="442">
        <v>237</v>
      </c>
      <c r="P18" s="54"/>
    </row>
    <row r="19" spans="2:16" ht="18.5" x14ac:dyDescent="0.5">
      <c r="B19" s="445" t="s">
        <v>120</v>
      </c>
      <c r="C19" s="439">
        <v>1131.1780000000001</v>
      </c>
      <c r="D19" s="440">
        <v>1131.4880000000001</v>
      </c>
      <c r="E19" s="441">
        <v>1229.44</v>
      </c>
      <c r="F19" s="442">
        <f>2426-1</f>
        <v>2425</v>
      </c>
      <c r="G19" s="446"/>
      <c r="H19" s="442">
        <v>2485</v>
      </c>
      <c r="I19" s="442">
        <v>2347</v>
      </c>
      <c r="J19" s="442">
        <v>2347</v>
      </c>
      <c r="K19" s="442">
        <v>2474</v>
      </c>
      <c r="L19" s="444"/>
      <c r="M19" s="440">
        <v>2562</v>
      </c>
      <c r="N19" s="442">
        <v>2617</v>
      </c>
      <c r="O19" s="442">
        <v>2470</v>
      </c>
      <c r="P19" s="54"/>
    </row>
    <row r="20" spans="2:16" ht="18.5" x14ac:dyDescent="0.5">
      <c r="B20" s="438" t="s">
        <v>122</v>
      </c>
      <c r="C20" s="439">
        <v>45.826999999999998</v>
      </c>
      <c r="D20" s="440">
        <v>41.981999999999999</v>
      </c>
      <c r="E20" s="441">
        <v>50.390999999999998</v>
      </c>
      <c r="F20" s="442">
        <v>148</v>
      </c>
      <c r="G20" s="443"/>
      <c r="H20" s="442">
        <v>189</v>
      </c>
      <c r="I20" s="442">
        <v>234</v>
      </c>
      <c r="J20" s="442">
        <v>273</v>
      </c>
      <c r="K20" s="442">
        <v>290</v>
      </c>
      <c r="L20" s="444"/>
      <c r="M20" s="440">
        <v>298</v>
      </c>
      <c r="N20" s="442">
        <v>323</v>
      </c>
      <c r="O20" s="442">
        <v>358</v>
      </c>
      <c r="P20" s="54"/>
    </row>
    <row r="21" spans="2:16" ht="18.5" x14ac:dyDescent="0.5">
      <c r="B21" s="445" t="s">
        <v>124</v>
      </c>
      <c r="C21" s="439">
        <v>6.9000000000000006E-2</v>
      </c>
      <c r="D21" s="440">
        <v>0.125</v>
      </c>
      <c r="E21" s="441">
        <v>0.48399999999999999</v>
      </c>
      <c r="F21" s="442">
        <v>0</v>
      </c>
      <c r="G21" s="446"/>
      <c r="H21" s="442">
        <v>0</v>
      </c>
      <c r="I21" s="442">
        <v>0</v>
      </c>
      <c r="J21" s="442">
        <v>0</v>
      </c>
      <c r="K21" s="442">
        <v>0</v>
      </c>
      <c r="L21" s="444"/>
      <c r="M21" s="440">
        <v>0</v>
      </c>
      <c r="N21" s="442">
        <v>0</v>
      </c>
      <c r="O21" s="442">
        <v>0</v>
      </c>
      <c r="P21" s="54"/>
    </row>
    <row r="22" spans="2:16" ht="18.5" x14ac:dyDescent="0.5">
      <c r="B22" s="438" t="s">
        <v>128</v>
      </c>
      <c r="C22" s="439">
        <v>0</v>
      </c>
      <c r="D22" s="440">
        <v>0</v>
      </c>
      <c r="E22" s="441">
        <v>0</v>
      </c>
      <c r="F22" s="442">
        <v>97</v>
      </c>
      <c r="G22" s="443"/>
      <c r="H22" s="442">
        <v>89</v>
      </c>
      <c r="I22" s="442">
        <v>70</v>
      </c>
      <c r="J22" s="442">
        <v>64</v>
      </c>
      <c r="K22" s="442">
        <v>7</v>
      </c>
      <c r="L22" s="444"/>
      <c r="M22" s="440">
        <v>5</v>
      </c>
      <c r="N22" s="442">
        <v>22</v>
      </c>
      <c r="O22" s="442">
        <v>24</v>
      </c>
      <c r="P22" s="54"/>
    </row>
    <row r="23" spans="2:16" ht="18.5" x14ac:dyDescent="0.5">
      <c r="B23" s="438" t="s">
        <v>207</v>
      </c>
      <c r="C23" s="439"/>
      <c r="D23" s="440"/>
      <c r="E23" s="441"/>
      <c r="F23" s="442"/>
      <c r="G23" s="443"/>
      <c r="H23" s="442"/>
      <c r="I23" s="442"/>
      <c r="J23" s="442"/>
      <c r="K23" s="442"/>
      <c r="L23" s="444"/>
      <c r="M23" s="440"/>
      <c r="N23" s="442"/>
      <c r="O23" s="442">
        <v>200</v>
      </c>
      <c r="P23" s="54"/>
    </row>
    <row r="24" spans="2:16" ht="18.5" x14ac:dyDescent="0.5">
      <c r="B24" s="438" t="s">
        <v>129</v>
      </c>
      <c r="C24" s="439">
        <v>181.70500000000001</v>
      </c>
      <c r="D24" s="440">
        <v>137.97900000000001</v>
      </c>
      <c r="E24" s="441">
        <v>185.30500000000001</v>
      </c>
      <c r="F24" s="442">
        <v>1221</v>
      </c>
      <c r="G24" s="443"/>
      <c r="H24" s="442">
        <v>965</v>
      </c>
      <c r="I24" s="442">
        <v>834</v>
      </c>
      <c r="J24" s="442">
        <v>747</v>
      </c>
      <c r="K24" s="442">
        <v>397</v>
      </c>
      <c r="L24" s="444"/>
      <c r="M24" s="440">
        <v>269</v>
      </c>
      <c r="N24" s="442">
        <v>273</v>
      </c>
      <c r="O24" s="442">
        <v>474</v>
      </c>
      <c r="P24" s="54"/>
    </row>
    <row r="25" spans="2:16" ht="18.5" x14ac:dyDescent="0.5">
      <c r="B25" s="445"/>
      <c r="C25" s="449">
        <v>1491.4290000000001</v>
      </c>
      <c r="D25" s="450">
        <v>1444.5260000000001</v>
      </c>
      <c r="E25" s="461">
        <f>SUM(E18:E24)</f>
        <v>1584.2560000000001</v>
      </c>
      <c r="F25" s="462">
        <f>SUM(F18:F24)</f>
        <v>4055</v>
      </c>
      <c r="G25" s="446"/>
      <c r="H25" s="462">
        <f>SUM(H18:H24)</f>
        <v>3986</v>
      </c>
      <c r="I25" s="462">
        <f>SUM(I18:I24)</f>
        <v>3675</v>
      </c>
      <c r="J25" s="462">
        <f>SUM(J18:J24)</f>
        <v>3647</v>
      </c>
      <c r="K25" s="462">
        <f>SUM(K18:K24)</f>
        <v>3415</v>
      </c>
      <c r="L25" s="444"/>
      <c r="M25" s="463">
        <v>3373</v>
      </c>
      <c r="N25" s="462">
        <v>3463</v>
      </c>
      <c r="O25" s="462">
        <f>SUM(O18:O24)</f>
        <v>3763</v>
      </c>
      <c r="P25" s="453"/>
    </row>
    <row r="26" spans="2:16" ht="19" thickBot="1" x14ac:dyDescent="0.55000000000000004">
      <c r="B26" s="427" t="s">
        <v>130</v>
      </c>
      <c r="C26" s="464">
        <v>7762.6510000000007</v>
      </c>
      <c r="D26" s="465">
        <v>7633.22</v>
      </c>
      <c r="E26" s="466">
        <v>7800.0929999999998</v>
      </c>
      <c r="F26" s="467">
        <f>F15+F25</f>
        <v>37539</v>
      </c>
      <c r="G26" s="460"/>
      <c r="H26" s="467">
        <f>H15+H25</f>
        <v>36741</v>
      </c>
      <c r="I26" s="467">
        <f>I15+I25</f>
        <v>36712</v>
      </c>
      <c r="J26" s="467">
        <f>J15+J25</f>
        <v>36128</v>
      </c>
      <c r="K26" s="467">
        <f>K15+K25</f>
        <v>36427</v>
      </c>
      <c r="L26" s="444"/>
      <c r="M26" s="468">
        <v>36040</v>
      </c>
      <c r="N26" s="467">
        <v>35963</v>
      </c>
      <c r="O26" s="467">
        <f>O15+O25</f>
        <v>35948</v>
      </c>
      <c r="P26" s="469"/>
    </row>
    <row r="27" spans="2:16" ht="19" thickTop="1" x14ac:dyDescent="0.5">
      <c r="B27" s="54"/>
      <c r="C27" s="470"/>
      <c r="D27" s="471">
        <v>0</v>
      </c>
      <c r="E27" s="472"/>
      <c r="F27" s="473" t="s">
        <v>33</v>
      </c>
      <c r="G27" s="395"/>
      <c r="H27" s="473"/>
      <c r="I27" s="473"/>
      <c r="J27" s="473"/>
      <c r="K27" s="473"/>
      <c r="L27" s="444"/>
      <c r="M27" s="471"/>
      <c r="N27" s="54"/>
      <c r="O27" s="54"/>
      <c r="P27" s="54"/>
    </row>
    <row r="28" spans="2:16" ht="18.5" x14ac:dyDescent="0.5">
      <c r="B28" s="445"/>
      <c r="C28" s="454"/>
      <c r="D28" s="455"/>
      <c r="E28" s="456"/>
      <c r="F28" s="457" t="s">
        <v>33</v>
      </c>
      <c r="G28" s="446"/>
      <c r="H28" s="458"/>
      <c r="I28" s="457"/>
      <c r="J28" s="457"/>
      <c r="K28" s="457"/>
      <c r="L28" s="444"/>
      <c r="M28" s="459"/>
      <c r="N28" s="54"/>
      <c r="O28" s="54"/>
      <c r="P28" s="54"/>
    </row>
    <row r="29" spans="2:16" ht="18.5" x14ac:dyDescent="0.5">
      <c r="B29" s="427" t="s">
        <v>131</v>
      </c>
      <c r="C29" s="454"/>
      <c r="D29" s="455"/>
      <c r="E29" s="456"/>
      <c r="F29" s="457" t="s">
        <v>33</v>
      </c>
      <c r="G29" s="460"/>
      <c r="H29" s="457"/>
      <c r="I29" s="457"/>
      <c r="J29" s="457"/>
      <c r="K29" s="457"/>
      <c r="L29" s="444"/>
      <c r="M29" s="455"/>
      <c r="N29" s="54"/>
      <c r="O29" s="54"/>
      <c r="P29" s="54"/>
    </row>
    <row r="30" spans="2:16" ht="18.5" x14ac:dyDescent="0.5">
      <c r="B30" s="438" t="s">
        <v>132</v>
      </c>
      <c r="C30" s="454">
        <v>0</v>
      </c>
      <c r="D30" s="454">
        <v>0</v>
      </c>
      <c r="E30" s="454">
        <v>0</v>
      </c>
      <c r="F30" s="455">
        <v>0</v>
      </c>
      <c r="G30" s="443"/>
      <c r="H30" s="457">
        <v>0</v>
      </c>
      <c r="I30" s="457">
        <v>0</v>
      </c>
      <c r="J30" s="457">
        <v>16</v>
      </c>
      <c r="K30" s="457">
        <v>12</v>
      </c>
      <c r="L30" s="444"/>
      <c r="M30" s="455">
        <v>9</v>
      </c>
      <c r="N30" s="457">
        <v>7</v>
      </c>
      <c r="O30" s="457">
        <v>6</v>
      </c>
      <c r="P30" s="54"/>
    </row>
    <row r="31" spans="2:16" ht="18.5" x14ac:dyDescent="0.5">
      <c r="B31" s="445" t="s">
        <v>133</v>
      </c>
      <c r="C31" s="439">
        <v>3710.8240000000001</v>
      </c>
      <c r="D31" s="440">
        <v>3859.3049999999998</v>
      </c>
      <c r="E31" s="441">
        <v>4066.8449999999998</v>
      </c>
      <c r="F31" s="442">
        <v>10748</v>
      </c>
      <c r="G31" s="446"/>
      <c r="H31" s="442">
        <v>10598</v>
      </c>
      <c r="I31" s="442">
        <v>11744</v>
      </c>
      <c r="J31" s="442">
        <v>11129</v>
      </c>
      <c r="K31" s="442">
        <v>10769</v>
      </c>
      <c r="L31" s="444"/>
      <c r="M31" s="440">
        <v>10665</v>
      </c>
      <c r="N31" s="442">
        <v>11236</v>
      </c>
      <c r="O31" s="442">
        <v>10798</v>
      </c>
      <c r="P31" s="54"/>
    </row>
    <row r="32" spans="2:16" ht="18.5" x14ac:dyDescent="0.5">
      <c r="B32" s="438" t="s">
        <v>124</v>
      </c>
      <c r="C32" s="439">
        <v>0</v>
      </c>
      <c r="D32" s="440">
        <v>1.3540000000000001</v>
      </c>
      <c r="E32" s="441">
        <v>4.0090000000000003</v>
      </c>
      <c r="F32" s="442">
        <v>2</v>
      </c>
      <c r="G32" s="443"/>
      <c r="H32" s="442">
        <v>0</v>
      </c>
      <c r="I32" s="442">
        <v>3</v>
      </c>
      <c r="J32" s="442">
        <v>5</v>
      </c>
      <c r="K32" s="442">
        <v>0</v>
      </c>
      <c r="L32" s="444"/>
      <c r="M32" s="440">
        <v>0</v>
      </c>
      <c r="N32" s="442">
        <v>2</v>
      </c>
      <c r="O32" s="442">
        <v>3</v>
      </c>
      <c r="P32" s="54"/>
    </row>
    <row r="33" spans="2:16" ht="18.5" x14ac:dyDescent="0.5">
      <c r="B33" s="445" t="s">
        <v>134</v>
      </c>
      <c r="C33" s="439">
        <v>268.62200000000001</v>
      </c>
      <c r="D33" s="440">
        <v>271.80900000000003</v>
      </c>
      <c r="E33" s="441">
        <v>273.50200000000001</v>
      </c>
      <c r="F33" s="442">
        <v>1731</v>
      </c>
      <c r="G33" s="446"/>
      <c r="H33" s="442">
        <v>1642</v>
      </c>
      <c r="I33" s="442">
        <v>1492</v>
      </c>
      <c r="J33" s="442">
        <v>1363</v>
      </c>
      <c r="K33" s="442">
        <v>1368</v>
      </c>
      <c r="L33" s="444"/>
      <c r="M33" s="440">
        <v>1317</v>
      </c>
      <c r="N33" s="442">
        <v>1304</v>
      </c>
      <c r="O33" s="442">
        <v>1189</v>
      </c>
      <c r="P33" s="54"/>
    </row>
    <row r="34" spans="2:16" ht="18.5" x14ac:dyDescent="0.5">
      <c r="B34" s="447" t="s">
        <v>135</v>
      </c>
      <c r="C34" s="439"/>
      <c r="D34" s="440"/>
      <c r="E34" s="441"/>
      <c r="F34" s="442">
        <v>15</v>
      </c>
      <c r="G34" s="448"/>
      <c r="H34" s="442">
        <v>0</v>
      </c>
      <c r="I34" s="442">
        <v>21</v>
      </c>
      <c r="J34" s="442">
        <v>10</v>
      </c>
      <c r="K34" s="442">
        <v>8</v>
      </c>
      <c r="L34" s="444"/>
      <c r="M34" s="440">
        <v>0</v>
      </c>
      <c r="N34" s="442">
        <v>11</v>
      </c>
      <c r="O34" s="442">
        <v>13</v>
      </c>
      <c r="P34" s="54"/>
    </row>
    <row r="35" spans="2:16" ht="18.5" x14ac:dyDescent="0.5">
      <c r="B35" s="438" t="s">
        <v>136</v>
      </c>
      <c r="C35" s="439">
        <v>139.113</v>
      </c>
      <c r="D35" s="440">
        <v>141.53200000000001</v>
      </c>
      <c r="E35" s="441">
        <v>145.71700000000001</v>
      </c>
      <c r="F35" s="442">
        <v>371</v>
      </c>
      <c r="G35" s="443"/>
      <c r="H35" s="442">
        <v>394</v>
      </c>
      <c r="I35" s="442">
        <v>377</v>
      </c>
      <c r="J35" s="442">
        <v>375</v>
      </c>
      <c r="K35" s="442">
        <v>389</v>
      </c>
      <c r="L35" s="444"/>
      <c r="M35" s="440">
        <v>335</v>
      </c>
      <c r="N35" s="442">
        <v>337</v>
      </c>
      <c r="O35" s="442">
        <v>352</v>
      </c>
      <c r="P35" s="54"/>
    </row>
    <row r="36" spans="2:16" x14ac:dyDescent="0.4">
      <c r="B36" s="445"/>
      <c r="C36" s="474">
        <f>SUM(C30:C35)</f>
        <v>4118.5590000000002</v>
      </c>
      <c r="D36" s="474">
        <f>SUM(D30:D35)</f>
        <v>4274</v>
      </c>
      <c r="E36" s="474">
        <f>SUM(E30:E35)</f>
        <v>4490.0729999999994</v>
      </c>
      <c r="F36" s="474">
        <f>SUM(F30:F35)</f>
        <v>12867</v>
      </c>
      <c r="G36" s="446"/>
      <c r="H36" s="474">
        <f>SUM(H30:H35)</f>
        <v>12634</v>
      </c>
      <c r="I36" s="474">
        <f>SUM(I30:I35)</f>
        <v>13637</v>
      </c>
      <c r="J36" s="474">
        <f>SUM(J30:J35)</f>
        <v>12898</v>
      </c>
      <c r="K36" s="474">
        <f>SUM(K30:K35)</f>
        <v>12546</v>
      </c>
      <c r="M36" s="475">
        <v>12326</v>
      </c>
      <c r="N36" s="474">
        <v>12897</v>
      </c>
      <c r="O36" s="474">
        <f>SUM(O30:O35)</f>
        <v>12361</v>
      </c>
      <c r="P36" s="453"/>
    </row>
    <row r="37" spans="2:16" x14ac:dyDescent="0.4">
      <c r="B37" s="445"/>
      <c r="C37" s="439"/>
      <c r="D37" s="440"/>
      <c r="E37" s="441"/>
      <c r="F37" s="442" t="s">
        <v>33</v>
      </c>
      <c r="G37" s="446"/>
      <c r="H37" s="442"/>
      <c r="I37" s="442"/>
      <c r="J37" s="442"/>
      <c r="K37" s="442"/>
      <c r="M37" s="440"/>
      <c r="N37" s="54"/>
      <c r="O37" s="54"/>
      <c r="P37" s="54"/>
    </row>
    <row r="38" spans="2:16" x14ac:dyDescent="0.4">
      <c r="B38" s="427" t="s">
        <v>137</v>
      </c>
      <c r="C38" s="439"/>
      <c r="D38" s="440"/>
      <c r="E38" s="441"/>
      <c r="F38" s="442" t="s">
        <v>33</v>
      </c>
      <c r="G38" s="460"/>
      <c r="H38" s="442"/>
      <c r="I38" s="442"/>
      <c r="J38" s="442"/>
      <c r="K38" s="442"/>
      <c r="M38" s="440"/>
      <c r="N38" s="54"/>
      <c r="O38" s="54"/>
      <c r="P38" s="54"/>
    </row>
    <row r="39" spans="2:16" x14ac:dyDescent="0.4">
      <c r="B39" s="438" t="s">
        <v>132</v>
      </c>
      <c r="C39" s="439">
        <v>1382.529</v>
      </c>
      <c r="D39" s="440">
        <v>1381.6079999999999</v>
      </c>
      <c r="E39" s="441">
        <v>1428.702</v>
      </c>
      <c r="F39" s="442">
        <f>3525-3</f>
        <v>3522</v>
      </c>
      <c r="G39" s="443"/>
      <c r="H39" s="442">
        <f>3484+1</f>
        <v>3485</v>
      </c>
      <c r="I39" s="442">
        <f>4096-1</f>
        <v>4095</v>
      </c>
      <c r="J39" s="442">
        <v>3677</v>
      </c>
      <c r="K39" s="442">
        <v>4285</v>
      </c>
      <c r="M39" s="440">
        <v>4351</v>
      </c>
      <c r="N39" s="442">
        <v>4090</v>
      </c>
      <c r="O39" s="442">
        <v>4207</v>
      </c>
      <c r="P39" s="54"/>
    </row>
    <row r="40" spans="2:16" x14ac:dyDescent="0.4">
      <c r="B40" s="438" t="s">
        <v>135</v>
      </c>
      <c r="C40" s="439">
        <v>325.464</v>
      </c>
      <c r="D40" s="440">
        <v>323.71300000000002</v>
      </c>
      <c r="E40" s="441">
        <v>325.91800000000001</v>
      </c>
      <c r="F40" s="442">
        <v>571</v>
      </c>
      <c r="G40" s="443"/>
      <c r="H40" s="442">
        <v>603</v>
      </c>
      <c r="I40" s="442">
        <v>587</v>
      </c>
      <c r="J40" s="442">
        <v>567</v>
      </c>
      <c r="K40" s="442">
        <v>578</v>
      </c>
      <c r="M40" s="440">
        <v>604</v>
      </c>
      <c r="N40" s="442">
        <v>597</v>
      </c>
      <c r="O40" s="442">
        <v>618</v>
      </c>
      <c r="P40" s="54"/>
    </row>
    <row r="41" spans="2:16" x14ac:dyDescent="0.4">
      <c r="B41" s="438" t="s">
        <v>124</v>
      </c>
      <c r="C41" s="439">
        <v>0</v>
      </c>
      <c r="D41" s="440">
        <v>0</v>
      </c>
      <c r="E41" s="441" t="s">
        <v>138</v>
      </c>
      <c r="F41" s="442">
        <v>1</v>
      </c>
      <c r="G41" s="443"/>
      <c r="H41" s="442">
        <v>3</v>
      </c>
      <c r="I41" s="442">
        <v>0</v>
      </c>
      <c r="J41" s="442">
        <v>0</v>
      </c>
      <c r="K41" s="442">
        <v>0</v>
      </c>
      <c r="M41" s="440">
        <v>0</v>
      </c>
      <c r="N41" s="442">
        <v>0</v>
      </c>
      <c r="O41" s="442">
        <v>1</v>
      </c>
      <c r="P41" s="54"/>
    </row>
    <row r="42" spans="2:16" x14ac:dyDescent="0.4">
      <c r="B42" s="438" t="s">
        <v>133</v>
      </c>
      <c r="C42" s="439">
        <v>1267.201</v>
      </c>
      <c r="D42" s="440">
        <v>890.69299999999998</v>
      </c>
      <c r="E42" s="441">
        <v>698.66600000000005</v>
      </c>
      <c r="F42" s="442">
        <v>4139</v>
      </c>
      <c r="G42" s="443"/>
      <c r="H42" s="442">
        <v>3582</v>
      </c>
      <c r="I42" s="442">
        <v>1798</v>
      </c>
      <c r="J42" s="442">
        <v>2149</v>
      </c>
      <c r="K42" s="442">
        <v>2228</v>
      </c>
      <c r="M42" s="440">
        <v>2151</v>
      </c>
      <c r="N42" s="442">
        <v>1645</v>
      </c>
      <c r="O42" s="442">
        <v>2059</v>
      </c>
      <c r="P42" s="54"/>
    </row>
    <row r="43" spans="2:16" x14ac:dyDescent="0.4">
      <c r="B43" s="438" t="s">
        <v>139</v>
      </c>
      <c r="C43" s="439">
        <v>103.163</v>
      </c>
      <c r="D43" s="440">
        <v>202.90299999999999</v>
      </c>
      <c r="E43" s="441">
        <v>249.65</v>
      </c>
      <c r="F43" s="442">
        <v>124</v>
      </c>
      <c r="G43" s="443"/>
      <c r="H43" s="442">
        <v>165</v>
      </c>
      <c r="I43" s="442">
        <v>358</v>
      </c>
      <c r="J43" s="442">
        <v>517</v>
      </c>
      <c r="K43" s="442">
        <v>331</v>
      </c>
      <c r="M43" s="440">
        <v>195</v>
      </c>
      <c r="N43" s="442">
        <v>257</v>
      </c>
      <c r="O43" s="442">
        <v>210</v>
      </c>
      <c r="P43" s="54"/>
    </row>
    <row r="44" spans="2:16" x14ac:dyDescent="0.4">
      <c r="B44" s="445" t="s">
        <v>136</v>
      </c>
      <c r="C44" s="439">
        <v>0</v>
      </c>
      <c r="D44" s="440">
        <v>0</v>
      </c>
      <c r="E44" s="441">
        <v>0</v>
      </c>
      <c r="F44" s="442">
        <v>0</v>
      </c>
      <c r="G44" s="446"/>
      <c r="H44" s="442">
        <v>0</v>
      </c>
      <c r="I44" s="442">
        <v>0</v>
      </c>
      <c r="J44" s="442">
        <v>0</v>
      </c>
      <c r="K44" s="442">
        <v>0</v>
      </c>
      <c r="M44" s="440"/>
      <c r="N44" s="442">
        <v>57</v>
      </c>
      <c r="O44" s="442">
        <v>41</v>
      </c>
      <c r="P44" s="54"/>
    </row>
    <row r="45" spans="2:16" x14ac:dyDescent="0.4">
      <c r="B45" s="427" t="s">
        <v>140</v>
      </c>
      <c r="C45" s="476">
        <v>3078.357</v>
      </c>
      <c r="D45" s="477">
        <v>2798.9169999999999</v>
      </c>
      <c r="E45" s="478">
        <v>2702.9360000000001</v>
      </c>
      <c r="F45" s="479">
        <f>SUM(F39:F44)</f>
        <v>8357</v>
      </c>
      <c r="G45" s="460"/>
      <c r="H45" s="479">
        <f>SUM(H39:H44)</f>
        <v>7838</v>
      </c>
      <c r="I45" s="479">
        <f>SUM(I39:I44)</f>
        <v>6838</v>
      </c>
      <c r="J45" s="479">
        <f>SUM(J39:J44)</f>
        <v>6910</v>
      </c>
      <c r="K45" s="479">
        <f>SUM(K39:K44)</f>
        <v>7422</v>
      </c>
      <c r="M45" s="477">
        <v>7301</v>
      </c>
      <c r="N45" s="479">
        <v>6646</v>
      </c>
      <c r="O45" s="479">
        <f>SUM(O39:O44)</f>
        <v>7136</v>
      </c>
      <c r="P45" s="453"/>
    </row>
    <row r="46" spans="2:16" x14ac:dyDescent="0.4">
      <c r="B46" s="445"/>
      <c r="C46" s="480">
        <v>7196.9160000000002</v>
      </c>
      <c r="D46" s="481">
        <v>7072.9170000000004</v>
      </c>
      <c r="E46" s="482">
        <f>E45+E36</f>
        <v>7193.009</v>
      </c>
      <c r="F46" s="483">
        <f>F36+F45</f>
        <v>21224</v>
      </c>
      <c r="G46" s="446"/>
      <c r="H46" s="483">
        <f>H36+H45</f>
        <v>20472</v>
      </c>
      <c r="I46" s="483">
        <f>I36+I45</f>
        <v>20475</v>
      </c>
      <c r="J46" s="483">
        <f>J36+J45</f>
        <v>19808</v>
      </c>
      <c r="K46" s="483">
        <f>K36+K45</f>
        <v>19968</v>
      </c>
      <c r="M46" s="481">
        <v>19627</v>
      </c>
      <c r="N46" s="483">
        <v>19543</v>
      </c>
      <c r="O46" s="483">
        <f>O36+O45</f>
        <v>19497</v>
      </c>
      <c r="P46" s="453"/>
    </row>
    <row r="47" spans="2:16" x14ac:dyDescent="0.4">
      <c r="B47" s="445"/>
      <c r="C47" s="439"/>
      <c r="D47" s="440"/>
      <c r="E47" s="441"/>
      <c r="F47" s="442" t="s">
        <v>33</v>
      </c>
      <c r="G47" s="446"/>
      <c r="H47" s="442"/>
      <c r="I47" s="442"/>
      <c r="J47" s="442"/>
      <c r="K47" s="442"/>
      <c r="M47" s="440"/>
      <c r="N47" s="54"/>
      <c r="O47" s="54"/>
      <c r="P47" s="54"/>
    </row>
    <row r="48" spans="2:16" x14ac:dyDescent="0.4">
      <c r="B48" s="427" t="s">
        <v>141</v>
      </c>
      <c r="C48" s="439"/>
      <c r="D48" s="440"/>
      <c r="E48" s="441"/>
      <c r="F48" s="442" t="s">
        <v>33</v>
      </c>
      <c r="G48" s="460"/>
      <c r="H48" s="442"/>
      <c r="I48" s="442"/>
      <c r="J48" s="442"/>
      <c r="K48" s="442"/>
      <c r="M48" s="440"/>
      <c r="N48" s="54"/>
      <c r="O48" s="54"/>
      <c r="P48" s="54"/>
    </row>
    <row r="49" spans="2:16" x14ac:dyDescent="0.4">
      <c r="B49" s="438" t="s">
        <v>142</v>
      </c>
      <c r="C49" s="439">
        <v>769.65499999999997</v>
      </c>
      <c r="D49" s="440">
        <v>769.65499999999997</v>
      </c>
      <c r="E49" s="441">
        <v>769.65499999999997</v>
      </c>
      <c r="F49" s="442">
        <v>16596</v>
      </c>
      <c r="G49" s="443"/>
      <c r="H49" s="442">
        <v>16596</v>
      </c>
      <c r="I49" s="442">
        <v>16596</v>
      </c>
      <c r="J49" s="442">
        <v>16595</v>
      </c>
      <c r="K49" s="442">
        <v>16596</v>
      </c>
      <c r="M49" s="440">
        <v>16596</v>
      </c>
      <c r="N49" s="442">
        <v>16596</v>
      </c>
      <c r="O49" s="442">
        <v>16596</v>
      </c>
      <c r="P49" s="54"/>
    </row>
    <row r="50" spans="2:16" x14ac:dyDescent="0.4">
      <c r="B50" s="438" t="s">
        <v>143</v>
      </c>
      <c r="C50" s="439">
        <v>0</v>
      </c>
      <c r="D50" s="440">
        <v>0</v>
      </c>
      <c r="E50" s="441" t="s">
        <v>138</v>
      </c>
      <c r="F50" s="442">
        <v>0</v>
      </c>
      <c r="G50" s="443"/>
      <c r="H50" s="442">
        <v>0</v>
      </c>
      <c r="I50" s="442">
        <v>0</v>
      </c>
      <c r="J50" s="442">
        <v>0</v>
      </c>
      <c r="K50" s="442">
        <v>0</v>
      </c>
      <c r="M50" s="440">
        <v>0</v>
      </c>
      <c r="N50" s="442">
        <v>0</v>
      </c>
      <c r="O50" s="442">
        <v>0</v>
      </c>
      <c r="P50" s="54"/>
    </row>
    <row r="51" spans="2:16" x14ac:dyDescent="0.4">
      <c r="B51" s="438" t="s">
        <v>144</v>
      </c>
      <c r="C51" s="439">
        <v>0</v>
      </c>
      <c r="D51" s="440">
        <v>0</v>
      </c>
      <c r="E51" s="441">
        <v>0</v>
      </c>
      <c r="F51" s="442">
        <v>0</v>
      </c>
      <c r="G51" s="443"/>
      <c r="H51" s="442">
        <v>0</v>
      </c>
      <c r="I51" s="442">
        <v>0</v>
      </c>
      <c r="J51" s="442">
        <v>0</v>
      </c>
      <c r="K51" s="442">
        <v>1</v>
      </c>
      <c r="M51" s="440">
        <v>1</v>
      </c>
      <c r="N51" s="442">
        <v>3</v>
      </c>
      <c r="O51" s="442">
        <v>4</v>
      </c>
      <c r="P51" s="54"/>
    </row>
    <row r="52" spans="2:16" x14ac:dyDescent="0.4">
      <c r="B52" s="438" t="s">
        <v>145</v>
      </c>
      <c r="C52" s="439">
        <v>-203.92</v>
      </c>
      <c r="D52" s="440">
        <v>-209.352</v>
      </c>
      <c r="E52" s="441">
        <v>-162.571</v>
      </c>
      <c r="F52" s="442">
        <v>-384</v>
      </c>
      <c r="G52" s="443"/>
      <c r="H52" s="442">
        <f>-430-1</f>
        <v>-431</v>
      </c>
      <c r="I52" s="442">
        <v>-462</v>
      </c>
      <c r="J52" s="442">
        <v>-381</v>
      </c>
      <c r="K52" s="442">
        <v>-249</v>
      </c>
      <c r="M52" s="440">
        <v>-283</v>
      </c>
      <c r="N52" s="442">
        <v>-288</v>
      </c>
      <c r="O52" s="442">
        <v>-261</v>
      </c>
      <c r="P52" s="54"/>
    </row>
    <row r="53" spans="2:16" x14ac:dyDescent="0.4">
      <c r="B53" s="427" t="s">
        <v>146</v>
      </c>
      <c r="C53" s="476">
        <v>565.73500000000001</v>
      </c>
      <c r="D53" s="477">
        <v>560.303</v>
      </c>
      <c r="E53" s="478">
        <v>607.08399999999995</v>
      </c>
      <c r="F53" s="479">
        <f>SUM(F49:F52)</f>
        <v>16212</v>
      </c>
      <c r="G53" s="460"/>
      <c r="H53" s="479">
        <f>SUM(H49:H52)</f>
        <v>16165</v>
      </c>
      <c r="I53" s="479">
        <f>SUM(I49:I52)</f>
        <v>16134</v>
      </c>
      <c r="J53" s="479">
        <f>SUM(J49:J52)</f>
        <v>16214</v>
      </c>
      <c r="K53" s="479">
        <f>SUM(K49:K52)</f>
        <v>16348</v>
      </c>
      <c r="M53" s="477">
        <v>16314</v>
      </c>
      <c r="N53" s="479">
        <v>16311</v>
      </c>
      <c r="O53" s="479">
        <f>SUM(O49:O52)</f>
        <v>16339</v>
      </c>
      <c r="P53" s="453"/>
    </row>
    <row r="54" spans="2:16" x14ac:dyDescent="0.4">
      <c r="B54" s="447" t="s">
        <v>147</v>
      </c>
      <c r="C54" s="484"/>
      <c r="D54" s="485"/>
      <c r="E54" s="486"/>
      <c r="F54" s="487">
        <v>103</v>
      </c>
      <c r="G54" s="448"/>
      <c r="H54" s="487">
        <v>104</v>
      </c>
      <c r="I54" s="487">
        <v>103</v>
      </c>
      <c r="J54" s="487">
        <v>106</v>
      </c>
      <c r="K54" s="487">
        <v>111</v>
      </c>
      <c r="M54" s="485">
        <v>99</v>
      </c>
      <c r="N54" s="487">
        <v>109</v>
      </c>
      <c r="O54" s="487">
        <v>112</v>
      </c>
      <c r="P54" s="488"/>
    </row>
    <row r="55" spans="2:16" ht="16.5" thickBot="1" x14ac:dyDescent="0.45">
      <c r="B55" s="427" t="s">
        <v>148</v>
      </c>
      <c r="C55" s="489">
        <v>7762.6509999999998</v>
      </c>
      <c r="D55" s="490">
        <v>7633.22</v>
      </c>
      <c r="E55" s="491">
        <v>7800.0929999999998</v>
      </c>
      <c r="F55" s="492">
        <f>F46+F53+F54</f>
        <v>37539</v>
      </c>
      <c r="G55" s="460"/>
      <c r="H55" s="492">
        <f>H46+H53+H54</f>
        <v>36741</v>
      </c>
      <c r="I55" s="492">
        <f>I46+I53+I54</f>
        <v>36712</v>
      </c>
      <c r="J55" s="492">
        <f>J46+J53+J54</f>
        <v>36128</v>
      </c>
      <c r="K55" s="492">
        <f>K46+K53+K54</f>
        <v>36427</v>
      </c>
      <c r="M55" s="490">
        <v>36040</v>
      </c>
      <c r="N55" s="492">
        <v>35963</v>
      </c>
      <c r="O55" s="492">
        <f>O46+O53+O54</f>
        <v>35948</v>
      </c>
      <c r="P55" s="469"/>
    </row>
    <row r="56" spans="2:16" ht="16.5" thickTop="1" x14ac:dyDescent="0.4">
      <c r="B56" s="167" t="s">
        <v>149</v>
      </c>
      <c r="D56" s="300"/>
      <c r="G56" s="167"/>
    </row>
  </sheetData>
  <mergeCells count="3">
    <mergeCell ref="C1:F1"/>
    <mergeCell ref="H1:K1"/>
    <mergeCell ref="M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7914-54DA-4CF4-AD73-6DA98ECFAE20}">
  <dimension ref="A1:AC65"/>
  <sheetViews>
    <sheetView topLeftCell="D1" zoomScale="40" zoomScaleNormal="40" workbookViewId="0">
      <selection activeCell="AB6" sqref="AB6"/>
    </sheetView>
  </sheetViews>
  <sheetFormatPr defaultColWidth="8.54296875" defaultRowHeight="16" x14ac:dyDescent="0.4"/>
  <cols>
    <col min="1" max="1" width="68.54296875" style="1" customWidth="1"/>
    <col min="2" max="13" width="17.6328125" style="1" customWidth="1"/>
    <col min="14" max="17" width="17.54296875" style="1" customWidth="1"/>
    <col min="18" max="18" width="11" style="1" bestFit="1" customWidth="1"/>
    <col min="19" max="21" width="18.81640625" style="1" customWidth="1"/>
    <col min="22" max="22" width="2" style="1" bestFit="1" customWidth="1"/>
    <col min="23" max="26" width="18.81640625" style="1" customWidth="1"/>
    <col min="27" max="16384" width="8.54296875" style="1"/>
  </cols>
  <sheetData>
    <row r="1" spans="1:29" x14ac:dyDescent="0.4">
      <c r="A1" s="493" t="s">
        <v>150</v>
      </c>
      <c r="B1" s="854" t="s">
        <v>151</v>
      </c>
      <c r="C1" s="854"/>
      <c r="D1" s="854"/>
      <c r="E1" s="855"/>
      <c r="F1" s="856" t="s">
        <v>152</v>
      </c>
      <c r="G1" s="857"/>
      <c r="H1" s="857"/>
      <c r="I1" s="857"/>
      <c r="J1" s="858" t="s">
        <v>19</v>
      </c>
      <c r="K1" s="858"/>
      <c r="L1" s="858"/>
      <c r="M1" s="858"/>
      <c r="N1" s="859" t="s">
        <v>20</v>
      </c>
      <c r="O1" s="844"/>
      <c r="P1" s="844"/>
      <c r="Q1" s="845"/>
      <c r="R1" s="860" t="s">
        <v>25</v>
      </c>
      <c r="S1" s="861"/>
      <c r="T1" s="861"/>
      <c r="U1" s="862"/>
      <c r="V1" s="494"/>
      <c r="W1" s="851" t="s">
        <v>110</v>
      </c>
      <c r="X1" s="852"/>
      <c r="Y1" s="852"/>
      <c r="Z1" s="853"/>
    </row>
    <row r="2" spans="1:29" x14ac:dyDescent="0.4">
      <c r="A2" s="495" t="s">
        <v>153</v>
      </c>
      <c r="B2" s="496">
        <v>43555</v>
      </c>
      <c r="C2" s="496">
        <v>43646</v>
      </c>
      <c r="D2" s="496">
        <v>43738</v>
      </c>
      <c r="E2" s="497">
        <v>43830</v>
      </c>
      <c r="F2" s="497" t="s">
        <v>154</v>
      </c>
      <c r="G2" s="498" t="s">
        <v>155</v>
      </c>
      <c r="H2" s="498">
        <v>44104</v>
      </c>
      <c r="I2" s="498">
        <v>44196</v>
      </c>
      <c r="J2" s="497" t="s">
        <v>156</v>
      </c>
      <c r="K2" s="498" t="s">
        <v>157</v>
      </c>
      <c r="L2" s="498" t="s">
        <v>158</v>
      </c>
      <c r="M2" s="499">
        <v>44561</v>
      </c>
      <c r="N2" s="500">
        <v>44651</v>
      </c>
      <c r="O2" s="498">
        <v>44742</v>
      </c>
      <c r="P2" s="498">
        <v>44834</v>
      </c>
      <c r="Q2" s="501">
        <v>44925</v>
      </c>
      <c r="R2" s="502">
        <v>45016</v>
      </c>
      <c r="S2" s="503">
        <v>45107</v>
      </c>
      <c r="T2" s="503">
        <v>45199</v>
      </c>
      <c r="U2" s="504">
        <v>45291</v>
      </c>
      <c r="V2" s="505"/>
      <c r="W2" s="506">
        <v>45382</v>
      </c>
      <c r="X2" s="507">
        <v>45473</v>
      </c>
      <c r="Y2" s="507">
        <v>45565</v>
      </c>
      <c r="Z2" s="508">
        <v>45657</v>
      </c>
    </row>
    <row r="3" spans="1:29" x14ac:dyDescent="0.4">
      <c r="A3" s="509" t="s">
        <v>159</v>
      </c>
      <c r="B3" s="510"/>
      <c r="C3" s="511"/>
      <c r="D3" s="511"/>
      <c r="E3" s="512"/>
      <c r="F3" s="511"/>
      <c r="G3" s="513"/>
      <c r="H3" s="513"/>
      <c r="I3" s="513"/>
      <c r="J3" s="510"/>
      <c r="K3" s="513"/>
      <c r="L3" s="513"/>
      <c r="M3" s="395"/>
      <c r="N3" s="414"/>
      <c r="P3" s="297"/>
      <c r="Q3" s="514"/>
      <c r="R3" s="414"/>
      <c r="T3" s="297"/>
      <c r="U3" s="395"/>
      <c r="W3" s="515"/>
      <c r="X3" s="396"/>
      <c r="Y3" s="396"/>
      <c r="Z3" s="516"/>
    </row>
    <row r="4" spans="1:29" x14ac:dyDescent="0.4">
      <c r="A4" s="517" t="s">
        <v>160</v>
      </c>
      <c r="B4" s="518">
        <v>452.572</v>
      </c>
      <c r="C4" s="519">
        <v>942.84</v>
      </c>
      <c r="D4" s="519">
        <v>1431.316</v>
      </c>
      <c r="E4" s="520">
        <v>1892.3209999999999</v>
      </c>
      <c r="F4" s="519">
        <v>435.42</v>
      </c>
      <c r="G4" s="521">
        <v>812.68899999999996</v>
      </c>
      <c r="H4" s="521">
        <v>1245.1220000000001</v>
      </c>
      <c r="I4" s="521">
        <v>1622.0462851499999</v>
      </c>
      <c r="J4" s="518">
        <v>358.54763999999994</v>
      </c>
      <c r="K4" s="521">
        <v>731.29100000000005</v>
      </c>
      <c r="L4" s="521">
        <v>1149.7719999999999</v>
      </c>
      <c r="M4" s="520">
        <v>1514.885</v>
      </c>
      <c r="N4" s="522">
        <v>374.38400000000001</v>
      </c>
      <c r="O4" s="519">
        <v>736.42499999999995</v>
      </c>
      <c r="P4" s="523">
        <v>1116.1890000000001</v>
      </c>
      <c r="Q4" s="524">
        <v>1218</v>
      </c>
      <c r="R4" s="522">
        <v>460</v>
      </c>
      <c r="S4" s="521">
        <v>929</v>
      </c>
      <c r="T4" s="523">
        <v>1501</v>
      </c>
      <c r="U4" s="524">
        <v>2181</v>
      </c>
      <c r="V4" s="519"/>
      <c r="W4" s="518">
        <v>427</v>
      </c>
      <c r="X4" s="525">
        <v>948</v>
      </c>
      <c r="Y4" s="525">
        <v>1554</v>
      </c>
      <c r="Z4" s="527"/>
    </row>
    <row r="5" spans="1:29" x14ac:dyDescent="0.4">
      <c r="A5" s="528"/>
      <c r="B5" s="518"/>
      <c r="C5" s="519"/>
      <c r="D5" s="519"/>
      <c r="E5" s="520"/>
      <c r="F5" s="519"/>
      <c r="G5" s="521"/>
      <c r="H5" s="521"/>
      <c r="I5" s="521"/>
      <c r="J5" s="518"/>
      <c r="K5" s="521"/>
      <c r="L5" s="521"/>
      <c r="M5" s="395"/>
      <c r="N5" s="414"/>
      <c r="P5" s="297"/>
      <c r="Q5" s="529" t="s">
        <v>33</v>
      </c>
      <c r="R5" s="414"/>
      <c r="T5" s="297"/>
      <c r="U5" s="529"/>
      <c r="W5" s="515"/>
      <c r="Z5" s="395"/>
    </row>
    <row r="6" spans="1:29" x14ac:dyDescent="0.4">
      <c r="A6" s="530" t="s">
        <v>161</v>
      </c>
      <c r="B6" s="518"/>
      <c r="C6" s="519"/>
      <c r="D6" s="519"/>
      <c r="E6" s="520"/>
      <c r="F6" s="519"/>
      <c r="G6" s="521"/>
      <c r="H6" s="521"/>
      <c r="I6" s="521"/>
      <c r="J6" s="518"/>
      <c r="K6" s="521"/>
      <c r="L6" s="521"/>
      <c r="M6" s="395"/>
      <c r="N6" s="414"/>
      <c r="O6" s="519"/>
      <c r="P6" s="523"/>
      <c r="Q6" s="531" t="s">
        <v>33</v>
      </c>
      <c r="R6" s="414"/>
      <c r="S6" s="521"/>
      <c r="T6" s="523"/>
      <c r="U6" s="531"/>
      <c r="V6" s="519"/>
      <c r="W6" s="243"/>
      <c r="Z6" s="395"/>
    </row>
    <row r="7" spans="1:29" x14ac:dyDescent="0.4">
      <c r="A7" s="530" t="s">
        <v>162</v>
      </c>
      <c r="B7" s="518">
        <v>317.61399999999998</v>
      </c>
      <c r="C7" s="519">
        <v>639.37199999999996</v>
      </c>
      <c r="D7" s="519">
        <v>953.41300000000001</v>
      </c>
      <c r="E7" s="520">
        <v>1209.635</v>
      </c>
      <c r="F7" s="519">
        <v>318.38799999999998</v>
      </c>
      <c r="G7" s="521">
        <v>664.82399999999996</v>
      </c>
      <c r="H7" s="521">
        <v>1011.0549999999999</v>
      </c>
      <c r="I7" s="521">
        <v>1445.6810000000003</v>
      </c>
      <c r="J7" s="518">
        <v>319.78399999999999</v>
      </c>
      <c r="K7" s="521">
        <v>658.649</v>
      </c>
      <c r="L7" s="521">
        <v>1059.1659999999999</v>
      </c>
      <c r="M7" s="520">
        <v>1416.3969999999999</v>
      </c>
      <c r="N7" s="522">
        <v>344.49700000000001</v>
      </c>
      <c r="O7" s="519">
        <v>693.30700000000002</v>
      </c>
      <c r="P7" s="523">
        <v>1035.441</v>
      </c>
      <c r="Q7" s="524">
        <f>1717+6</f>
        <v>1723</v>
      </c>
      <c r="R7" s="522">
        <v>845</v>
      </c>
      <c r="S7" s="521">
        <v>1280</v>
      </c>
      <c r="T7" s="523">
        <v>2783</v>
      </c>
      <c r="U7" s="524">
        <v>3481</v>
      </c>
      <c r="V7" s="519"/>
      <c r="W7" s="518">
        <v>824</v>
      </c>
      <c r="X7" s="519">
        <v>1615</v>
      </c>
      <c r="Y7" s="519">
        <v>2385</v>
      </c>
      <c r="Z7" s="395"/>
    </row>
    <row r="8" spans="1:29" x14ac:dyDescent="0.4">
      <c r="A8" s="530" t="s">
        <v>163</v>
      </c>
      <c r="B8" s="518">
        <v>51.664999999999999</v>
      </c>
      <c r="C8" s="519">
        <v>108.01300000000001</v>
      </c>
      <c r="D8" s="519">
        <v>169.11699999999999</v>
      </c>
      <c r="E8" s="520">
        <v>237.029</v>
      </c>
      <c r="F8" s="519">
        <v>21.47</v>
      </c>
      <c r="G8" s="521">
        <v>93.352000000000004</v>
      </c>
      <c r="H8" s="521">
        <v>143.35300000000001</v>
      </c>
      <c r="I8" s="521">
        <v>212.54671485</v>
      </c>
      <c r="J8" s="518">
        <v>76.632999999999996</v>
      </c>
      <c r="K8" s="521">
        <v>130.066</v>
      </c>
      <c r="L8" s="521">
        <v>184.101</v>
      </c>
      <c r="M8" s="520">
        <v>245.58500000000001</v>
      </c>
      <c r="N8" s="522">
        <v>61.548000000000002</v>
      </c>
      <c r="O8" s="519">
        <v>129.054</v>
      </c>
      <c r="P8" s="523">
        <v>186.21299999999999</v>
      </c>
      <c r="Q8" s="531">
        <v>283</v>
      </c>
      <c r="R8" s="522">
        <v>162</v>
      </c>
      <c r="S8" s="521">
        <v>322</v>
      </c>
      <c r="T8" s="523">
        <v>482</v>
      </c>
      <c r="U8" s="531">
        <v>628</v>
      </c>
      <c r="V8" s="519"/>
      <c r="W8" s="518">
        <v>153</v>
      </c>
      <c r="X8" s="519">
        <v>299</v>
      </c>
      <c r="Y8" s="519">
        <v>454</v>
      </c>
      <c r="Z8" s="395"/>
    </row>
    <row r="9" spans="1:29" x14ac:dyDescent="0.4">
      <c r="A9" s="530" t="s">
        <v>164</v>
      </c>
      <c r="B9" s="518">
        <v>-3.7429999999999999</v>
      </c>
      <c r="C9" s="519">
        <v>-10.084</v>
      </c>
      <c r="D9" s="519">
        <v>-17.038</v>
      </c>
      <c r="E9" s="520">
        <v>-25.693999999999999</v>
      </c>
      <c r="F9" s="525">
        <v>-7.5259999999999998</v>
      </c>
      <c r="G9" s="525">
        <v>-14.429</v>
      </c>
      <c r="H9" s="525">
        <v>-22.667999999999999</v>
      </c>
      <c r="I9" s="525">
        <v>-29.919</v>
      </c>
      <c r="J9" s="532">
        <v>-7.827</v>
      </c>
      <c r="K9" s="525">
        <v>-15.093999999999999</v>
      </c>
      <c r="L9" s="525">
        <v>-23.173999999999999</v>
      </c>
      <c r="M9" s="533">
        <v>-30.541</v>
      </c>
      <c r="N9" s="534">
        <v>-6.4359999999999999</v>
      </c>
      <c r="O9" s="525">
        <v>-12.648</v>
      </c>
      <c r="P9" s="535">
        <v>-19.693999999999999</v>
      </c>
      <c r="Q9" s="536">
        <v>-34</v>
      </c>
      <c r="R9" s="534">
        <v>-21</v>
      </c>
      <c r="S9" s="525">
        <v>-45</v>
      </c>
      <c r="T9" s="535">
        <v>-68</v>
      </c>
      <c r="U9" s="536">
        <v>-89</v>
      </c>
      <c r="V9" s="519"/>
      <c r="W9" s="518">
        <v>-21</v>
      </c>
      <c r="X9" s="525">
        <v>-6</v>
      </c>
      <c r="Y9" s="525">
        <v>-10</v>
      </c>
      <c r="Z9" s="395"/>
    </row>
    <row r="10" spans="1:29" x14ac:dyDescent="0.4">
      <c r="A10" s="530" t="s">
        <v>165</v>
      </c>
      <c r="B10" s="537">
        <v>818.10799999999983</v>
      </c>
      <c r="C10" s="538">
        <v>1680.1409999999998</v>
      </c>
      <c r="D10" s="538">
        <v>2536.8080000000004</v>
      </c>
      <c r="E10" s="539">
        <v>3313.2910000000002</v>
      </c>
      <c r="F10" s="519">
        <v>767.75200000000007</v>
      </c>
      <c r="G10" s="521">
        <v>1556.4359999999999</v>
      </c>
      <c r="H10" s="521">
        <v>2376.8620000000001</v>
      </c>
      <c r="I10" s="521">
        <v>3250.3550000000005</v>
      </c>
      <c r="J10" s="518">
        <v>747.13763999999992</v>
      </c>
      <c r="K10" s="521">
        <v>1504.912</v>
      </c>
      <c r="L10" s="521">
        <v>2369.8650000000002</v>
      </c>
      <c r="M10" s="520">
        <v>3146.326</v>
      </c>
      <c r="N10" s="522">
        <v>773.99300000000005</v>
      </c>
      <c r="O10" s="519">
        <v>1546.1379999999999</v>
      </c>
      <c r="P10" s="523">
        <v>2318.1489999999999</v>
      </c>
      <c r="Q10" s="524">
        <f>SUM(Q4:Q9)</f>
        <v>3190</v>
      </c>
      <c r="R10" s="522">
        <f>SUM(R4:R9)</f>
        <v>1446</v>
      </c>
      <c r="S10" s="521">
        <f>SUM(S4:S9)</f>
        <v>2486</v>
      </c>
      <c r="T10" s="523">
        <v>4698</v>
      </c>
      <c r="U10" s="524">
        <f>SUM(U4:U9)</f>
        <v>6201</v>
      </c>
      <c r="V10" s="519"/>
      <c r="W10" s="537">
        <v>1383</v>
      </c>
      <c r="X10" s="519">
        <v>2847</v>
      </c>
      <c r="Y10" s="519">
        <v>4383</v>
      </c>
      <c r="Z10" s="516"/>
    </row>
    <row r="11" spans="1:29" x14ac:dyDescent="0.4">
      <c r="A11" s="530"/>
      <c r="B11" s="518"/>
      <c r="C11" s="519"/>
      <c r="D11" s="519"/>
      <c r="E11" s="520"/>
      <c r="F11" s="519"/>
      <c r="G11" s="521"/>
      <c r="H11" s="521"/>
      <c r="I11" s="521"/>
      <c r="J11" s="518"/>
      <c r="K11" s="521"/>
      <c r="L11" s="521"/>
      <c r="M11" s="395"/>
      <c r="N11" s="414"/>
      <c r="O11" s="519"/>
      <c r="P11" s="523"/>
      <c r="Q11" s="531" t="s">
        <v>33</v>
      </c>
      <c r="R11" s="414"/>
      <c r="S11" s="521"/>
      <c r="T11" s="523"/>
      <c r="U11" s="531"/>
      <c r="V11" s="519"/>
      <c r="W11" s="243"/>
      <c r="Z11" s="395"/>
    </row>
    <row r="12" spans="1:29" x14ac:dyDescent="0.4">
      <c r="A12" s="530" t="s">
        <v>166</v>
      </c>
      <c r="B12" s="518"/>
      <c r="C12" s="519"/>
      <c r="D12" s="519"/>
      <c r="E12" s="520"/>
      <c r="F12" s="519"/>
      <c r="G12" s="521"/>
      <c r="H12" s="521"/>
      <c r="I12" s="521"/>
      <c r="J12" s="518"/>
      <c r="K12" s="521"/>
      <c r="L12" s="521"/>
      <c r="M12" s="395"/>
      <c r="N12" s="414"/>
      <c r="O12" s="519"/>
      <c r="P12" s="523"/>
      <c r="Q12" s="531" t="s">
        <v>33</v>
      </c>
      <c r="R12" s="414"/>
      <c r="S12" s="521"/>
      <c r="T12" s="523"/>
      <c r="U12" s="531"/>
      <c r="V12" s="519"/>
      <c r="W12" s="243"/>
      <c r="Z12" s="395"/>
    </row>
    <row r="13" spans="1:29" x14ac:dyDescent="0.4">
      <c r="A13" s="530" t="s">
        <v>167</v>
      </c>
      <c r="B13" s="518">
        <v>-80.001999999999995</v>
      </c>
      <c r="C13" s="519">
        <v>-164.86</v>
      </c>
      <c r="D13" s="519">
        <v>-242.98099999999999</v>
      </c>
      <c r="E13" s="520">
        <v>-347.27199999999999</v>
      </c>
      <c r="F13" s="519">
        <v>-76.650000000000006</v>
      </c>
      <c r="G13" s="521">
        <v>86.490273389999999</v>
      </c>
      <c r="H13" s="521">
        <v>-94.530412259999991</v>
      </c>
      <c r="I13" s="521">
        <v>79.265999999999991</v>
      </c>
      <c r="J13" s="518">
        <v>-103.08832326000001</v>
      </c>
      <c r="K13" s="521">
        <v>-70.495096570000001</v>
      </c>
      <c r="L13" s="521">
        <v>-177.845</v>
      </c>
      <c r="M13" s="520">
        <v>-300.75800000000004</v>
      </c>
      <c r="N13" s="522">
        <v>-119.292</v>
      </c>
      <c r="O13" s="519">
        <v>-134.29499999999999</v>
      </c>
      <c r="P13" s="523">
        <v>-246.41900000000001</v>
      </c>
      <c r="Q13" s="540">
        <f>33-152</f>
        <v>-119</v>
      </c>
      <c r="R13" s="522">
        <v>-487</v>
      </c>
      <c r="S13" s="521">
        <f>-224-1</f>
        <v>-225</v>
      </c>
      <c r="T13" s="523">
        <v>-362</v>
      </c>
      <c r="U13" s="540">
        <v>-891</v>
      </c>
      <c r="V13" s="519"/>
      <c r="W13" s="518">
        <v>-234</v>
      </c>
      <c r="X13" s="519">
        <v>-517</v>
      </c>
      <c r="Y13" s="519">
        <v>-636</v>
      </c>
      <c r="Z13" s="395"/>
    </row>
    <row r="14" spans="1:29" x14ac:dyDescent="0.4">
      <c r="A14" s="530" t="s">
        <v>168</v>
      </c>
      <c r="B14" s="518">
        <v>10.577999999999999</v>
      </c>
      <c r="C14" s="519">
        <v>32.860999999999997</v>
      </c>
      <c r="D14" s="519">
        <v>52.713999999999999</v>
      </c>
      <c r="E14" s="520">
        <v>-32.47</v>
      </c>
      <c r="F14" s="519">
        <v>-1.0946110200000001</v>
      </c>
      <c r="G14" s="521">
        <v>11.059726610000002</v>
      </c>
      <c r="H14" s="521">
        <v>13.461412259999999</v>
      </c>
      <c r="I14" s="521">
        <v>8.7859999999999996</v>
      </c>
      <c r="J14" s="518">
        <v>5.5042870000000113</v>
      </c>
      <c r="K14" s="521">
        <v>5.8076622700000007</v>
      </c>
      <c r="L14" s="521">
        <v>8.4369999999999994</v>
      </c>
      <c r="M14" s="520">
        <v>22.439</v>
      </c>
      <c r="N14" s="522">
        <v>5.2480000000000002</v>
      </c>
      <c r="O14" s="519">
        <v>9.2210000000000001</v>
      </c>
      <c r="P14" s="523">
        <v>-3.9420000000000002</v>
      </c>
      <c r="Q14" s="540">
        <v>-98</v>
      </c>
      <c r="R14" s="522">
        <v>17</v>
      </c>
      <c r="S14" s="521">
        <v>-147</v>
      </c>
      <c r="T14" s="523">
        <v>-204</v>
      </c>
      <c r="U14" s="540">
        <v>-224</v>
      </c>
      <c r="V14" s="519"/>
      <c r="W14" s="518">
        <v>52</v>
      </c>
      <c r="X14" s="519">
        <v>22</v>
      </c>
      <c r="Y14" s="519">
        <v>5</v>
      </c>
      <c r="Z14" s="395"/>
      <c r="AC14" s="1" t="s">
        <v>169</v>
      </c>
    </row>
    <row r="15" spans="1:29" x14ac:dyDescent="0.4">
      <c r="A15" s="530" t="s">
        <v>170</v>
      </c>
      <c r="B15" s="518">
        <v>3.8340000000000001</v>
      </c>
      <c r="C15" s="519">
        <v>5.29</v>
      </c>
      <c r="D15" s="519">
        <v>4.819</v>
      </c>
      <c r="E15" s="520">
        <v>71.763999999999996</v>
      </c>
      <c r="F15" s="519">
        <v>4.43</v>
      </c>
      <c r="G15" s="521">
        <v>8.9990000000000006</v>
      </c>
      <c r="H15" s="521">
        <v>8.5449999999999999</v>
      </c>
      <c r="I15" s="521">
        <v>-78.915999999999997</v>
      </c>
      <c r="J15" s="518">
        <v>-1.3609637399999992</v>
      </c>
      <c r="K15" s="521">
        <v>-6.2215656999999993</v>
      </c>
      <c r="L15" s="521">
        <v>-67.885000000000005</v>
      </c>
      <c r="M15" s="520">
        <v>-97.239000000000004</v>
      </c>
      <c r="N15" s="522">
        <v>-20.257999999999999</v>
      </c>
      <c r="O15" s="519">
        <v>-40.947000000000003</v>
      </c>
      <c r="P15" s="523">
        <v>-65.302000000000007</v>
      </c>
      <c r="Q15" s="540">
        <v>-99</v>
      </c>
      <c r="R15" s="522">
        <v>61</v>
      </c>
      <c r="S15" s="521">
        <v>518</v>
      </c>
      <c r="T15" s="523">
        <v>-114</v>
      </c>
      <c r="U15" s="540">
        <v>-137</v>
      </c>
      <c r="V15" s="519"/>
      <c r="W15" s="518">
        <v>-38</v>
      </c>
      <c r="X15" s="519">
        <v>-80</v>
      </c>
      <c r="Y15" s="519">
        <v>-82</v>
      </c>
      <c r="Z15" s="395"/>
    </row>
    <row r="16" spans="1:29" x14ac:dyDescent="0.4">
      <c r="A16" s="530" t="s">
        <v>171</v>
      </c>
      <c r="B16" s="518">
        <v>-173.33500000000001</v>
      </c>
      <c r="C16" s="519">
        <v>-163.05000000000001</v>
      </c>
      <c r="D16" s="519">
        <v>-240.101</v>
      </c>
      <c r="E16" s="520">
        <v>-316.77499999999998</v>
      </c>
      <c r="F16" s="519">
        <v>-40.735999999999997</v>
      </c>
      <c r="G16" s="521">
        <v>-104.05800000000001</v>
      </c>
      <c r="H16" s="521">
        <v>-317.779</v>
      </c>
      <c r="I16" s="521">
        <v>-353.19299999999998</v>
      </c>
      <c r="J16" s="518">
        <v>-28.196681520000013</v>
      </c>
      <c r="K16" s="521">
        <v>-32.396168199999984</v>
      </c>
      <c r="L16" s="521">
        <v>45.619</v>
      </c>
      <c r="M16" s="520">
        <v>11.382999999999999</v>
      </c>
      <c r="N16" s="522">
        <v>-63.884</v>
      </c>
      <c r="O16" s="519">
        <v>-61.268000000000001</v>
      </c>
      <c r="P16" s="523">
        <v>-15.367000000000001</v>
      </c>
      <c r="Q16" s="540">
        <v>67</v>
      </c>
      <c r="R16" s="522">
        <v>44</v>
      </c>
      <c r="S16" s="521">
        <v>181</v>
      </c>
      <c r="T16" s="523">
        <v>224</v>
      </c>
      <c r="U16" s="540">
        <v>775</v>
      </c>
      <c r="V16" s="519"/>
      <c r="W16" s="518">
        <v>-47</v>
      </c>
      <c r="X16" s="519">
        <v>-246</v>
      </c>
      <c r="Y16" s="519">
        <v>-144</v>
      </c>
      <c r="Z16" s="395"/>
    </row>
    <row r="17" spans="1:26" x14ac:dyDescent="0.4">
      <c r="A17" s="530" t="s">
        <v>172</v>
      </c>
      <c r="B17" s="518">
        <v>-17.239999999999998</v>
      </c>
      <c r="C17" s="519">
        <v>-25.326000000000001</v>
      </c>
      <c r="D17" s="519">
        <v>-17.558</v>
      </c>
      <c r="E17" s="520">
        <v>-31.814</v>
      </c>
      <c r="F17" s="525">
        <v>8.52</v>
      </c>
      <c r="G17" s="525">
        <v>1.9330000000000001</v>
      </c>
      <c r="H17" s="525">
        <v>61.46</v>
      </c>
      <c r="I17" s="525">
        <v>22.710999999999999</v>
      </c>
      <c r="J17" s="532">
        <v>-12.484318479999986</v>
      </c>
      <c r="K17" s="525">
        <v>9.8271681999999849</v>
      </c>
      <c r="L17" s="525">
        <v>31.565999999999999</v>
      </c>
      <c r="M17" s="533">
        <v>39.805</v>
      </c>
      <c r="N17" s="534">
        <v>-20.623999999999999</v>
      </c>
      <c r="O17" s="525">
        <v>-22.375</v>
      </c>
      <c r="P17" s="535">
        <v>-20.170000000000002</v>
      </c>
      <c r="Q17" s="536">
        <v>-19</v>
      </c>
      <c r="R17" s="534">
        <v>16</v>
      </c>
      <c r="S17" s="525">
        <v>25</v>
      </c>
      <c r="T17" s="535">
        <v>-6</v>
      </c>
      <c r="U17" s="536">
        <v>2</v>
      </c>
      <c r="V17" s="519"/>
      <c r="W17" s="518">
        <v>15</v>
      </c>
      <c r="X17" s="525">
        <v>21</v>
      </c>
      <c r="Y17" s="525">
        <v>45</v>
      </c>
      <c r="Z17" s="395"/>
    </row>
    <row r="18" spans="1:26" x14ac:dyDescent="0.4">
      <c r="A18" s="509" t="s">
        <v>173</v>
      </c>
      <c r="B18" s="537">
        <v>561.94299999999976</v>
      </c>
      <c r="C18" s="538">
        <v>1365.056</v>
      </c>
      <c r="D18" s="538">
        <v>2093.701</v>
      </c>
      <c r="E18" s="539">
        <v>2656.7240000000006</v>
      </c>
      <c r="F18" s="519">
        <v>662.22138898000003</v>
      </c>
      <c r="G18" s="521">
        <v>1560.8600000000001</v>
      </c>
      <c r="H18" s="521">
        <v>2048.0190000000002</v>
      </c>
      <c r="I18" s="521">
        <v>2929.0090000000005</v>
      </c>
      <c r="J18" s="518">
        <v>607.51163999999994</v>
      </c>
      <c r="K18" s="521">
        <v>1411.4340000000002</v>
      </c>
      <c r="L18" s="521">
        <v>2209.7570000000001</v>
      </c>
      <c r="M18" s="520">
        <v>2821.9559999999997</v>
      </c>
      <c r="N18" s="522">
        <v>555.18299999999999</v>
      </c>
      <c r="O18" s="519">
        <v>1296.4739999999999</v>
      </c>
      <c r="P18" s="523">
        <v>1966.9490000000001</v>
      </c>
      <c r="Q18" s="524">
        <f>SUM(Q10:Q17)</f>
        <v>2922</v>
      </c>
      <c r="R18" s="522">
        <f>SUM(R10:R17)</f>
        <v>1097</v>
      </c>
      <c r="S18" s="523">
        <f>SUM(S10:S17)</f>
        <v>2838</v>
      </c>
      <c r="T18" s="523">
        <f>SUM(T10:T17)</f>
        <v>4236</v>
      </c>
      <c r="U18" s="524">
        <f>SUM(U10:U17)</f>
        <v>5726</v>
      </c>
      <c r="V18" s="519"/>
      <c r="W18" s="537">
        <v>1131</v>
      </c>
      <c r="X18" s="519">
        <v>2047</v>
      </c>
      <c r="Y18" s="519">
        <v>3571</v>
      </c>
      <c r="Z18" s="516"/>
    </row>
    <row r="19" spans="1:26" x14ac:dyDescent="0.4">
      <c r="A19" s="528"/>
      <c r="B19" s="518"/>
      <c r="C19" s="519"/>
      <c r="D19" s="519"/>
      <c r="E19" s="520"/>
      <c r="F19" s="519"/>
      <c r="G19" s="521"/>
      <c r="H19" s="521"/>
      <c r="I19" s="521"/>
      <c r="J19" s="518"/>
      <c r="K19" s="521"/>
      <c r="L19" s="521"/>
      <c r="M19" s="395"/>
      <c r="N19" s="414"/>
      <c r="P19" s="297"/>
      <c r="Q19" s="529" t="s">
        <v>33</v>
      </c>
      <c r="R19" s="414"/>
      <c r="T19" s="297"/>
      <c r="U19" s="529"/>
      <c r="W19" s="243"/>
      <c r="Z19" s="395"/>
    </row>
    <row r="20" spans="1:26" x14ac:dyDescent="0.4">
      <c r="A20" s="528" t="s">
        <v>174</v>
      </c>
      <c r="B20" s="518">
        <v>-27.721</v>
      </c>
      <c r="C20" s="519">
        <v>-27.721</v>
      </c>
      <c r="D20" s="519">
        <v>-27.721</v>
      </c>
      <c r="E20" s="520">
        <v>-57.881</v>
      </c>
      <c r="F20" s="519">
        <v>0</v>
      </c>
      <c r="G20" s="521">
        <v>-2.1379999999999999</v>
      </c>
      <c r="H20" s="521">
        <v>-4.2750000000000004</v>
      </c>
      <c r="I20" s="521">
        <v>-10.872</v>
      </c>
      <c r="J20" s="518">
        <v>0</v>
      </c>
      <c r="K20" s="521">
        <v>-3.64</v>
      </c>
      <c r="L20" s="521">
        <v>-4.0949999999999998</v>
      </c>
      <c r="M20" s="520">
        <v>-4.0949999999999998</v>
      </c>
      <c r="N20" s="522">
        <v>0</v>
      </c>
      <c r="O20" s="519">
        <v>0</v>
      </c>
      <c r="P20" s="523">
        <v>0</v>
      </c>
      <c r="Q20" s="531" t="s">
        <v>175</v>
      </c>
      <c r="R20" s="522"/>
      <c r="S20" s="521"/>
      <c r="T20" s="523"/>
      <c r="U20" s="531"/>
      <c r="V20" s="519"/>
      <c r="W20" s="518"/>
      <c r="X20" s="519"/>
      <c r="Y20" s="519"/>
      <c r="Z20" s="395"/>
    </row>
    <row r="21" spans="1:26" x14ac:dyDescent="0.4">
      <c r="A21" s="530" t="s">
        <v>176</v>
      </c>
      <c r="B21" s="518">
        <v>30.847000000000001</v>
      </c>
      <c r="C21" s="519">
        <v>81.843999999999994</v>
      </c>
      <c r="D21" s="519">
        <v>140.95599999999999</v>
      </c>
      <c r="E21" s="520">
        <v>278.572</v>
      </c>
      <c r="F21" s="519">
        <v>9.01</v>
      </c>
      <c r="G21" s="521">
        <v>19.544</v>
      </c>
      <c r="H21" s="521">
        <v>59.347000000000001</v>
      </c>
      <c r="I21" s="521">
        <v>154.26300000000001</v>
      </c>
      <c r="J21" s="518">
        <v>87.605000000000004</v>
      </c>
      <c r="K21" s="521">
        <v>113.244</v>
      </c>
      <c r="L21" s="521">
        <v>187.101</v>
      </c>
      <c r="M21" s="520">
        <v>239.13300000000001</v>
      </c>
      <c r="N21" s="522">
        <v>20.853000000000002</v>
      </c>
      <c r="O21" s="519">
        <v>28.327999999999999</v>
      </c>
      <c r="P21" s="523">
        <v>59.054000000000002</v>
      </c>
      <c r="Q21" s="540">
        <v>230</v>
      </c>
      <c r="R21" s="522">
        <v>294</v>
      </c>
      <c r="S21" s="521">
        <v>330</v>
      </c>
      <c r="T21" s="523">
        <v>442</v>
      </c>
      <c r="U21" s="540">
        <v>683</v>
      </c>
      <c r="V21" s="519"/>
      <c r="W21" s="518">
        <v>23</v>
      </c>
      <c r="X21" s="519">
        <v>30</v>
      </c>
      <c r="Y21" s="519">
        <v>30</v>
      </c>
      <c r="Z21" s="395"/>
    </row>
    <row r="22" spans="1:26" x14ac:dyDescent="0.4">
      <c r="A22" s="530" t="s">
        <v>177</v>
      </c>
      <c r="B22" s="541">
        <v>-2.1999999999999999E-2</v>
      </c>
      <c r="C22" s="542">
        <v>-4.2000000000000003E-2</v>
      </c>
      <c r="D22" s="542">
        <v>-6.4000000000000001E-2</v>
      </c>
      <c r="E22" s="543">
        <v>-9.2999999999999999E-2</v>
      </c>
      <c r="F22" s="542">
        <v>-1.6E-2</v>
      </c>
      <c r="G22" s="544">
        <v>-4.7E-2</v>
      </c>
      <c r="H22" s="544">
        <v>-7.4999999999999997E-2</v>
      </c>
      <c r="I22" s="544">
        <v>-0.33400000000000002</v>
      </c>
      <c r="J22" s="541">
        <v>-3.0000000000000001E-3</v>
      </c>
      <c r="K22" s="544">
        <v>-2.7E-2</v>
      </c>
      <c r="L22" s="544">
        <v>-2.7E-2</v>
      </c>
      <c r="M22" s="520">
        <v>-2.7E-2</v>
      </c>
      <c r="N22" s="522">
        <v>-0.01</v>
      </c>
      <c r="O22" s="519">
        <v>-1.4E-2</v>
      </c>
      <c r="P22" s="523">
        <v>-2.7E-2</v>
      </c>
      <c r="Q22" s="540">
        <v>0</v>
      </c>
      <c r="R22" s="522">
        <v>0</v>
      </c>
      <c r="S22" s="521">
        <v>0</v>
      </c>
      <c r="T22" s="523">
        <v>0</v>
      </c>
      <c r="U22" s="540">
        <v>0</v>
      </c>
      <c r="V22" s="519"/>
      <c r="W22" s="518"/>
      <c r="X22" s="519"/>
      <c r="Y22" s="519"/>
      <c r="Z22" s="395"/>
    </row>
    <row r="23" spans="1:26" x14ac:dyDescent="0.4">
      <c r="A23" s="530" t="s">
        <v>178</v>
      </c>
      <c r="B23" s="541">
        <v>-159.59899999999999</v>
      </c>
      <c r="C23" s="542">
        <v>-224.77099999999999</v>
      </c>
      <c r="D23" s="542">
        <v>-377.875</v>
      </c>
      <c r="E23" s="543">
        <v>-574.899</v>
      </c>
      <c r="F23" s="542">
        <v>-86.748999999999995</v>
      </c>
      <c r="G23" s="544">
        <v>-86.751000000000005</v>
      </c>
      <c r="H23" s="544">
        <v>-74.087999999999994</v>
      </c>
      <c r="I23" s="544">
        <v>-393.01900000000001</v>
      </c>
      <c r="J23" s="541">
        <v>-87.471999999999994</v>
      </c>
      <c r="K23" s="544">
        <v>-94.822000000000003</v>
      </c>
      <c r="L23" s="544">
        <v>-74.491</v>
      </c>
      <c r="M23" s="520">
        <v>-248.65</v>
      </c>
      <c r="N23" s="522">
        <v>-87.831000000000003</v>
      </c>
      <c r="O23" s="519">
        <v>-126.902</v>
      </c>
      <c r="P23" s="523">
        <v>-193.744</v>
      </c>
      <c r="Q23" s="536">
        <v>-335</v>
      </c>
      <c r="R23" s="522">
        <v>-175</v>
      </c>
      <c r="S23" s="521">
        <v>-249</v>
      </c>
      <c r="T23" s="523">
        <v>-319</v>
      </c>
      <c r="U23" s="536">
        <v>-667</v>
      </c>
      <c r="V23" s="519"/>
      <c r="W23" s="518">
        <v>-189</v>
      </c>
      <c r="X23" s="519">
        <v>-295</v>
      </c>
      <c r="Y23" s="519">
        <v>-598</v>
      </c>
      <c r="Z23" s="395"/>
    </row>
    <row r="24" spans="1:26" x14ac:dyDescent="0.4">
      <c r="A24" s="509" t="s">
        <v>179</v>
      </c>
      <c r="B24" s="537">
        <f t="shared" ref="B24:P24" si="0">SUM(B18:B23)</f>
        <v>405.44799999999969</v>
      </c>
      <c r="C24" s="538">
        <f t="shared" si="0"/>
        <v>1194.3660000000002</v>
      </c>
      <c r="D24" s="538">
        <f t="shared" si="0"/>
        <v>1828.9970000000003</v>
      </c>
      <c r="E24" s="539">
        <f t="shared" si="0"/>
        <v>2302.4230000000011</v>
      </c>
      <c r="F24" s="545">
        <f t="shared" si="0"/>
        <v>584.46638898000003</v>
      </c>
      <c r="G24" s="545">
        <f t="shared" si="0"/>
        <v>1491.4680000000003</v>
      </c>
      <c r="H24" s="545">
        <f t="shared" si="0"/>
        <v>2028.9280000000006</v>
      </c>
      <c r="I24" s="545">
        <f t="shared" si="0"/>
        <v>2679.0470000000005</v>
      </c>
      <c r="J24" s="546">
        <f t="shared" si="0"/>
        <v>607.64163999999994</v>
      </c>
      <c r="K24" s="545">
        <f t="shared" si="0"/>
        <v>1426.1889999999999</v>
      </c>
      <c r="L24" s="545">
        <f t="shared" si="0"/>
        <v>2318.2450000000003</v>
      </c>
      <c r="M24" s="547">
        <f t="shared" si="0"/>
        <v>2808.3169999999996</v>
      </c>
      <c r="N24" s="548">
        <f t="shared" si="0"/>
        <v>488.19499999999994</v>
      </c>
      <c r="O24" s="545">
        <f t="shared" si="0"/>
        <v>1197.886</v>
      </c>
      <c r="P24" s="549">
        <f t="shared" si="0"/>
        <v>1832.2320000000002</v>
      </c>
      <c r="Q24" s="550">
        <f>SUM(Q18:Q23)</f>
        <v>2817</v>
      </c>
      <c r="R24" s="548">
        <f>SUM(R18:R23)</f>
        <v>1216</v>
      </c>
      <c r="S24" s="545">
        <f>SUM(S18:S23)</f>
        <v>2919</v>
      </c>
      <c r="T24" s="549">
        <f>SUM(T18:T23)</f>
        <v>4359</v>
      </c>
      <c r="U24" s="550">
        <f>SUM(U18:U23)</f>
        <v>5742</v>
      </c>
      <c r="V24" s="519"/>
      <c r="W24" s="537">
        <v>965</v>
      </c>
      <c r="X24" s="545">
        <v>1782</v>
      </c>
      <c r="Y24" s="545">
        <v>3003</v>
      </c>
      <c r="Z24" s="516"/>
    </row>
    <row r="25" spans="1:26" x14ac:dyDescent="0.4">
      <c r="A25" s="528"/>
      <c r="B25" s="537"/>
      <c r="C25" s="538"/>
      <c r="D25" s="538"/>
      <c r="E25" s="539"/>
      <c r="F25" s="519"/>
      <c r="G25" s="521"/>
      <c r="H25" s="521"/>
      <c r="I25" s="521"/>
      <c r="J25" s="518"/>
      <c r="K25" s="521"/>
      <c r="L25" s="521"/>
      <c r="M25" s="395"/>
      <c r="N25" s="414"/>
      <c r="P25" s="297"/>
      <c r="Q25" s="529" t="s">
        <v>33</v>
      </c>
      <c r="R25" s="414"/>
      <c r="T25" s="297"/>
      <c r="U25" s="529"/>
      <c r="W25" s="515"/>
      <c r="Z25" s="516"/>
    </row>
    <row r="26" spans="1:26" x14ac:dyDescent="0.4">
      <c r="A26" s="509" t="s">
        <v>180</v>
      </c>
      <c r="B26" s="518"/>
      <c r="C26" s="519"/>
      <c r="D26" s="519"/>
      <c r="E26" s="520"/>
      <c r="F26" s="519"/>
      <c r="G26" s="521"/>
      <c r="H26" s="521"/>
      <c r="I26" s="521"/>
      <c r="J26" s="518"/>
      <c r="K26" s="521"/>
      <c r="L26" s="521"/>
      <c r="M26" s="395"/>
      <c r="N26" s="414"/>
      <c r="P26" s="297"/>
      <c r="Q26" s="529" t="s">
        <v>33</v>
      </c>
      <c r="R26" s="414"/>
      <c r="T26" s="297"/>
      <c r="U26" s="529"/>
      <c r="W26" s="243"/>
      <c r="Z26" s="395"/>
    </row>
    <row r="27" spans="1:26" x14ac:dyDescent="0.4">
      <c r="A27" s="530" t="s">
        <v>181</v>
      </c>
      <c r="B27" s="518">
        <v>-167.49299999999999</v>
      </c>
      <c r="C27" s="519">
        <v>-426.69400000000002</v>
      </c>
      <c r="D27" s="519">
        <v>-544.75699999999995</v>
      </c>
      <c r="E27" s="520">
        <v>-750.72799999999995</v>
      </c>
      <c r="F27" s="519">
        <v>-141.63999999999999</v>
      </c>
      <c r="G27" s="521">
        <v>-322.64</v>
      </c>
      <c r="H27" s="521">
        <v>-459.97</v>
      </c>
      <c r="I27" s="521">
        <v>-720.22900000000004</v>
      </c>
      <c r="J27" s="518">
        <v>-155.06100000000001</v>
      </c>
      <c r="K27" s="521">
        <v>-346.67200000000003</v>
      </c>
      <c r="L27" s="521">
        <v>-512.34900000000005</v>
      </c>
      <c r="M27" s="520">
        <v>-803.35400000000004</v>
      </c>
      <c r="N27" s="522">
        <v>-83.230999999999995</v>
      </c>
      <c r="O27" s="519">
        <v>-256.14800000000002</v>
      </c>
      <c r="P27" s="523">
        <v>-425.58699999999999</v>
      </c>
      <c r="Q27" s="540">
        <v>-888</v>
      </c>
      <c r="R27" s="522">
        <f>-106</f>
        <v>-106</v>
      </c>
      <c r="S27" s="521">
        <v>-387</v>
      </c>
      <c r="T27" s="523">
        <v>-773</v>
      </c>
      <c r="U27" s="540">
        <v>-1806</v>
      </c>
      <c r="V27" s="519"/>
      <c r="W27" s="518">
        <v>-316</v>
      </c>
      <c r="X27" s="519">
        <v>-795</v>
      </c>
      <c r="Y27" s="519">
        <v>-1246</v>
      </c>
      <c r="Z27" s="395"/>
    </row>
    <row r="28" spans="1:26" x14ac:dyDescent="0.4">
      <c r="A28" s="530" t="s">
        <v>182</v>
      </c>
      <c r="B28" s="518">
        <v>5.7960000000000003</v>
      </c>
      <c r="C28" s="519">
        <v>7.4080000000000004</v>
      </c>
      <c r="D28" s="519">
        <v>12.462</v>
      </c>
      <c r="E28" s="520">
        <v>18.448</v>
      </c>
      <c r="F28" s="519">
        <v>3.7919999999999998</v>
      </c>
      <c r="G28" s="521">
        <v>6.468</v>
      </c>
      <c r="H28" s="521">
        <v>9.6929999999999996</v>
      </c>
      <c r="I28" s="521">
        <v>11.617000000000001</v>
      </c>
      <c r="J28" s="518">
        <v>1.78</v>
      </c>
      <c r="K28" s="521">
        <v>3.1480000000000001</v>
      </c>
      <c r="L28" s="521">
        <v>5.95</v>
      </c>
      <c r="M28" s="520">
        <v>8.5719999999999992</v>
      </c>
      <c r="N28" s="522">
        <v>1.365</v>
      </c>
      <c r="O28" s="519">
        <v>2.3919999999999999</v>
      </c>
      <c r="P28" s="523">
        <v>4.2149999999999999</v>
      </c>
      <c r="Q28" s="540">
        <v>10</v>
      </c>
      <c r="R28" s="522">
        <v>7</v>
      </c>
      <c r="S28" s="521">
        <v>18</v>
      </c>
      <c r="T28" s="523">
        <v>27</v>
      </c>
      <c r="U28" s="540">
        <v>32</v>
      </c>
      <c r="V28" s="519"/>
      <c r="W28" s="518">
        <v>4</v>
      </c>
      <c r="X28" s="519">
        <v>6</v>
      </c>
      <c r="Y28" s="519">
        <v>9</v>
      </c>
      <c r="Z28" s="395"/>
    </row>
    <row r="29" spans="1:26" x14ac:dyDescent="0.4">
      <c r="A29" s="530" t="s">
        <v>183</v>
      </c>
      <c r="B29" s="518"/>
      <c r="C29" s="519"/>
      <c r="D29" s="519"/>
      <c r="E29" s="520"/>
      <c r="F29" s="519"/>
      <c r="G29" s="521"/>
      <c r="H29" s="521"/>
      <c r="I29" s="521"/>
      <c r="J29" s="518"/>
      <c r="K29" s="521"/>
      <c r="L29" s="521"/>
      <c r="M29" s="520"/>
      <c r="N29" s="522"/>
      <c r="O29" s="519"/>
      <c r="P29" s="523"/>
      <c r="Q29" s="540"/>
      <c r="R29" s="522"/>
      <c r="S29" s="521"/>
      <c r="T29" s="523"/>
      <c r="U29" s="540"/>
      <c r="V29" s="519"/>
      <c r="W29" s="518">
        <v>7</v>
      </c>
      <c r="X29" s="519">
        <v>8</v>
      </c>
      <c r="Y29" s="519">
        <v>8</v>
      </c>
      <c r="Z29" s="395"/>
    </row>
    <row r="30" spans="1:26" x14ac:dyDescent="0.4">
      <c r="A30" s="530" t="s">
        <v>176</v>
      </c>
      <c r="B30" s="518"/>
      <c r="C30" s="519"/>
      <c r="D30" s="519"/>
      <c r="E30" s="520"/>
      <c r="F30" s="519"/>
      <c r="G30" s="521"/>
      <c r="H30" s="521"/>
      <c r="I30" s="521"/>
      <c r="J30" s="518"/>
      <c r="K30" s="521"/>
      <c r="L30" s="521"/>
      <c r="M30" s="520"/>
      <c r="N30" s="522"/>
      <c r="O30" s="519"/>
      <c r="P30" s="523"/>
      <c r="Q30" s="540"/>
      <c r="R30" s="522"/>
      <c r="S30" s="521"/>
      <c r="T30" s="523"/>
      <c r="U30" s="540"/>
      <c r="V30" s="519"/>
      <c r="W30" s="518"/>
      <c r="X30" s="519">
        <v>87</v>
      </c>
      <c r="Y30" s="519">
        <v>190</v>
      </c>
      <c r="Z30" s="395"/>
    </row>
    <row r="31" spans="1:26" x14ac:dyDescent="0.4">
      <c r="A31" s="530" t="s">
        <v>184</v>
      </c>
      <c r="B31" s="518">
        <v>0</v>
      </c>
      <c r="C31" s="519">
        <v>0</v>
      </c>
      <c r="D31" s="519">
        <v>0</v>
      </c>
      <c r="E31" s="520">
        <v>0</v>
      </c>
      <c r="F31" s="519">
        <v>0</v>
      </c>
      <c r="G31" s="521">
        <v>0</v>
      </c>
      <c r="H31" s="521">
        <v>0</v>
      </c>
      <c r="I31" s="521">
        <v>0</v>
      </c>
      <c r="J31" s="518">
        <v>0</v>
      </c>
      <c r="K31" s="521">
        <v>0</v>
      </c>
      <c r="L31" s="521">
        <v>0</v>
      </c>
      <c r="M31" s="520">
        <v>0</v>
      </c>
      <c r="N31" s="522">
        <v>-11.76</v>
      </c>
      <c r="O31" s="519">
        <v>-11.76</v>
      </c>
      <c r="P31" s="523">
        <v>0</v>
      </c>
      <c r="Q31" s="540">
        <v>0</v>
      </c>
      <c r="R31" s="522">
        <v>0</v>
      </c>
      <c r="S31" s="521">
        <v>0</v>
      </c>
      <c r="T31" s="521">
        <v>0</v>
      </c>
      <c r="U31" s="540">
        <v>0</v>
      </c>
      <c r="V31" s="519"/>
      <c r="W31" s="518"/>
      <c r="X31" s="519"/>
      <c r="Y31" s="519"/>
      <c r="Z31" s="395"/>
    </row>
    <row r="32" spans="1:26" x14ac:dyDescent="0.4">
      <c r="A32" s="530" t="s">
        <v>185</v>
      </c>
      <c r="B32" s="518">
        <v>0</v>
      </c>
      <c r="C32" s="519">
        <v>0</v>
      </c>
      <c r="D32" s="519">
        <v>0</v>
      </c>
      <c r="E32" s="520">
        <v>0</v>
      </c>
      <c r="F32" s="519">
        <v>0</v>
      </c>
      <c r="G32" s="521">
        <v>0</v>
      </c>
      <c r="H32" s="521">
        <v>0</v>
      </c>
      <c r="I32" s="521">
        <v>0</v>
      </c>
      <c r="J32" s="518">
        <v>0</v>
      </c>
      <c r="K32" s="521">
        <v>0</v>
      </c>
      <c r="L32" s="521">
        <v>0</v>
      </c>
      <c r="M32" s="520">
        <v>0</v>
      </c>
      <c r="N32" s="522">
        <v>0</v>
      </c>
      <c r="O32" s="519">
        <v>0</v>
      </c>
      <c r="P32" s="523">
        <v>0</v>
      </c>
      <c r="Q32" s="540">
        <v>-1547</v>
      </c>
      <c r="R32" s="522">
        <v>0</v>
      </c>
      <c r="S32" s="521">
        <v>0</v>
      </c>
      <c r="T32" s="523">
        <v>-402</v>
      </c>
      <c r="U32" s="540">
        <v>-402</v>
      </c>
      <c r="V32" s="519"/>
      <c r="W32" s="518"/>
      <c r="X32" s="519"/>
      <c r="Y32" s="519"/>
      <c r="Z32" s="395"/>
    </row>
    <row r="33" spans="1:26" x14ac:dyDescent="0.4">
      <c r="A33" s="530" t="s">
        <v>186</v>
      </c>
      <c r="B33" s="518"/>
      <c r="C33" s="519"/>
      <c r="D33" s="519"/>
      <c r="E33" s="520"/>
      <c r="F33" s="519"/>
      <c r="G33" s="521"/>
      <c r="H33" s="521"/>
      <c r="I33" s="521"/>
      <c r="J33" s="518"/>
      <c r="K33" s="521"/>
      <c r="L33" s="521"/>
      <c r="M33" s="520"/>
      <c r="N33" s="522"/>
      <c r="O33" s="519"/>
      <c r="P33" s="523"/>
      <c r="Q33" s="540"/>
      <c r="R33" s="522"/>
      <c r="S33" s="521"/>
      <c r="T33" s="523"/>
      <c r="U33" s="540">
        <v>1</v>
      </c>
      <c r="V33" s="519"/>
      <c r="W33" s="518"/>
      <c r="X33" s="519"/>
      <c r="Y33" s="519"/>
      <c r="Z33" s="395"/>
    </row>
    <row r="34" spans="1:26" x14ac:dyDescent="0.4">
      <c r="A34" s="530" t="s">
        <v>187</v>
      </c>
      <c r="B34" s="518"/>
      <c r="C34" s="519"/>
      <c r="D34" s="519"/>
      <c r="E34" s="520"/>
      <c r="F34" s="519"/>
      <c r="G34" s="521"/>
      <c r="H34" s="521"/>
      <c r="I34" s="521"/>
      <c r="J34" s="518"/>
      <c r="K34" s="521"/>
      <c r="L34" s="521"/>
      <c r="M34" s="520"/>
      <c r="N34" s="522"/>
      <c r="O34" s="519"/>
      <c r="P34" s="523"/>
      <c r="Q34" s="540"/>
      <c r="R34" s="522"/>
      <c r="S34" s="521">
        <v>-68</v>
      </c>
      <c r="T34" s="523">
        <v>-28</v>
      </c>
      <c r="U34" s="540">
        <v>0</v>
      </c>
      <c r="V34" s="519"/>
      <c r="W34" s="518"/>
      <c r="X34" s="519">
        <v>-7</v>
      </c>
      <c r="Y34" s="519">
        <v>-33</v>
      </c>
      <c r="Z34" s="395"/>
    </row>
    <row r="35" spans="1:26" x14ac:dyDescent="0.4">
      <c r="A35" s="530" t="s">
        <v>188</v>
      </c>
      <c r="B35" s="518">
        <v>0</v>
      </c>
      <c r="C35" s="519">
        <v>0</v>
      </c>
      <c r="D35" s="519">
        <v>0</v>
      </c>
      <c r="E35" s="520">
        <v>0.61199999999999999</v>
      </c>
      <c r="F35" s="519">
        <v>8.4000000000000005E-2</v>
      </c>
      <c r="G35" s="521">
        <v>8.7999999999999995E-2</v>
      </c>
      <c r="H35" s="521">
        <v>0.105</v>
      </c>
      <c r="I35" s="521">
        <v>0.11</v>
      </c>
      <c r="J35" s="518">
        <v>0.16900000000000001</v>
      </c>
      <c r="K35" s="521">
        <v>0.32600000000000001</v>
      </c>
      <c r="L35" s="521">
        <v>0.65</v>
      </c>
      <c r="M35" s="520">
        <v>1.4570000000000001</v>
      </c>
      <c r="N35" s="522">
        <v>0.71599999999999997</v>
      </c>
      <c r="O35" s="519">
        <v>1.1160000000000001</v>
      </c>
      <c r="P35" s="523">
        <v>1.2929999999999999</v>
      </c>
      <c r="Q35" s="524">
        <v>3</v>
      </c>
      <c r="R35" s="522">
        <v>0</v>
      </c>
      <c r="S35" s="521">
        <v>28</v>
      </c>
      <c r="T35" s="523">
        <v>29</v>
      </c>
      <c r="U35" s="524">
        <v>31</v>
      </c>
      <c r="V35" s="519"/>
      <c r="W35" s="518">
        <v>1</v>
      </c>
      <c r="X35" s="519">
        <v>1</v>
      </c>
      <c r="Y35" s="519">
        <v>42</v>
      </c>
      <c r="Z35" s="395"/>
    </row>
    <row r="36" spans="1:26" x14ac:dyDescent="0.4">
      <c r="A36" s="530" t="s">
        <v>189</v>
      </c>
      <c r="B36" s="518"/>
      <c r="C36" s="519"/>
      <c r="D36" s="519"/>
      <c r="E36" s="520"/>
      <c r="F36" s="519"/>
      <c r="G36" s="521"/>
      <c r="H36" s="521"/>
      <c r="I36" s="521"/>
      <c r="J36" s="518"/>
      <c r="K36" s="521"/>
      <c r="L36" s="521"/>
      <c r="M36" s="520"/>
      <c r="N36" s="522"/>
      <c r="O36" s="519">
        <v>0</v>
      </c>
      <c r="P36" s="523">
        <v>0</v>
      </c>
      <c r="Q36" s="531" t="s">
        <v>33</v>
      </c>
      <c r="R36" s="522"/>
      <c r="S36" s="521">
        <v>0</v>
      </c>
      <c r="T36" s="523"/>
      <c r="U36" s="531"/>
      <c r="V36" s="519"/>
      <c r="W36" s="518"/>
      <c r="X36" s="519">
        <v>0</v>
      </c>
      <c r="Y36" s="519"/>
      <c r="Z36" s="395"/>
    </row>
    <row r="37" spans="1:26" x14ac:dyDescent="0.4">
      <c r="A37" s="509" t="s">
        <v>190</v>
      </c>
      <c r="B37" s="537">
        <f t="shared" ref="B37:M37" si="1">SUM(B27:B36)</f>
        <v>-161.697</v>
      </c>
      <c r="C37" s="538">
        <f t="shared" si="1"/>
        <v>-419.286</v>
      </c>
      <c r="D37" s="538">
        <f t="shared" si="1"/>
        <v>-532.29499999999996</v>
      </c>
      <c r="E37" s="539">
        <f t="shared" si="1"/>
        <v>-731.66800000000001</v>
      </c>
      <c r="F37" s="545">
        <f t="shared" si="1"/>
        <v>-137.76399999999998</v>
      </c>
      <c r="G37" s="545">
        <f t="shared" si="1"/>
        <v>-316.08399999999995</v>
      </c>
      <c r="H37" s="545">
        <f t="shared" si="1"/>
        <v>-450.17200000000003</v>
      </c>
      <c r="I37" s="545">
        <f t="shared" si="1"/>
        <v>-708.50200000000007</v>
      </c>
      <c r="J37" s="546">
        <f t="shared" si="1"/>
        <v>-153.11199999999999</v>
      </c>
      <c r="K37" s="545">
        <f t="shared" si="1"/>
        <v>-343.19799999999998</v>
      </c>
      <c r="L37" s="545">
        <f t="shared" si="1"/>
        <v>-505.74900000000008</v>
      </c>
      <c r="M37" s="551">
        <f t="shared" si="1"/>
        <v>-793.32500000000005</v>
      </c>
      <c r="N37" s="548">
        <v>-92.910000000000011</v>
      </c>
      <c r="O37" s="545">
        <v>-264.39999999999998</v>
      </c>
      <c r="P37" s="549">
        <v>-420.07900000000001</v>
      </c>
      <c r="Q37" s="552">
        <f>SUM(Q27:Q36)</f>
        <v>-2422</v>
      </c>
      <c r="R37" s="553">
        <f>SUM(R26:R36)</f>
        <v>-99</v>
      </c>
      <c r="S37" s="538">
        <f>SUM(S26:S36)</f>
        <v>-409</v>
      </c>
      <c r="T37" s="554">
        <f>SUM(T26:T36)</f>
        <v>-1147</v>
      </c>
      <c r="U37" s="555">
        <f>SUM(U26:U36)</f>
        <v>-2144</v>
      </c>
      <c r="V37" s="519"/>
      <c r="W37" s="537">
        <v>-304</v>
      </c>
      <c r="X37" s="545">
        <v>-700</v>
      </c>
      <c r="Y37" s="545">
        <v>-1030</v>
      </c>
      <c r="Z37" s="556"/>
    </row>
    <row r="38" spans="1:26" x14ac:dyDescent="0.4">
      <c r="A38" s="528"/>
      <c r="B38" s="557"/>
      <c r="C38" s="558"/>
      <c r="D38" s="558"/>
      <c r="E38" s="559"/>
      <c r="F38" s="511"/>
      <c r="G38" s="513"/>
      <c r="H38" s="513"/>
      <c r="I38" s="513"/>
      <c r="J38" s="510"/>
      <c r="K38" s="513"/>
      <c r="L38" s="513"/>
      <c r="M38" s="395"/>
      <c r="N38" s="414"/>
      <c r="P38" s="297"/>
      <c r="Q38" s="529" t="s">
        <v>33</v>
      </c>
      <c r="R38" s="537"/>
      <c r="S38" s="538"/>
      <c r="T38" s="554"/>
      <c r="U38" s="539"/>
      <c r="W38" s="515"/>
      <c r="Z38" s="395"/>
    </row>
    <row r="39" spans="1:26" x14ac:dyDescent="0.4">
      <c r="A39" s="528"/>
      <c r="B39" s="510"/>
      <c r="C39" s="511"/>
      <c r="D39" s="511"/>
      <c r="E39" s="512"/>
      <c r="F39" s="511"/>
      <c r="G39" s="513"/>
      <c r="H39" s="513"/>
      <c r="I39" s="513"/>
      <c r="J39" s="510"/>
      <c r="K39" s="513"/>
      <c r="L39" s="513"/>
      <c r="M39" s="395"/>
      <c r="N39" s="414"/>
      <c r="P39" s="297"/>
      <c r="Q39" s="529"/>
      <c r="R39" s="522"/>
      <c r="S39" s="519"/>
      <c r="T39" s="560"/>
      <c r="U39" s="540"/>
      <c r="W39" s="243"/>
      <c r="Z39" s="395"/>
    </row>
    <row r="40" spans="1:26" x14ac:dyDescent="0.4">
      <c r="A40" s="509" t="s">
        <v>191</v>
      </c>
      <c r="B40" s="510"/>
      <c r="C40" s="511"/>
      <c r="D40" s="511"/>
      <c r="E40" s="512"/>
      <c r="F40" s="511"/>
      <c r="G40" s="513"/>
      <c r="H40" s="513"/>
      <c r="I40" s="513"/>
      <c r="J40" s="510"/>
      <c r="K40" s="513"/>
      <c r="L40" s="513"/>
      <c r="M40" s="395"/>
      <c r="N40" s="414"/>
      <c r="P40" s="297"/>
      <c r="Q40" s="529" t="s">
        <v>33</v>
      </c>
      <c r="R40" s="414"/>
      <c r="T40" s="297"/>
      <c r="U40" s="529"/>
      <c r="W40" s="243"/>
      <c r="Z40" s="395"/>
    </row>
    <row r="41" spans="1:26" x14ac:dyDescent="0.4">
      <c r="A41" s="530" t="s">
        <v>192</v>
      </c>
      <c r="B41" s="518">
        <v>100</v>
      </c>
      <c r="C41" s="519">
        <v>100</v>
      </c>
      <c r="D41" s="519">
        <v>1000</v>
      </c>
      <c r="E41" s="520">
        <v>1000</v>
      </c>
      <c r="F41" s="519">
        <v>0</v>
      </c>
      <c r="G41" s="521">
        <v>0</v>
      </c>
      <c r="H41" s="521">
        <v>0</v>
      </c>
      <c r="I41" s="521">
        <v>150</v>
      </c>
      <c r="J41" s="518">
        <v>0</v>
      </c>
      <c r="K41" s="521">
        <v>0</v>
      </c>
      <c r="L41" s="521">
        <v>0</v>
      </c>
      <c r="M41" s="395">
        <v>0</v>
      </c>
      <c r="N41" s="414">
        <v>150</v>
      </c>
      <c r="O41" s="1">
        <v>350</v>
      </c>
      <c r="P41" s="297">
        <v>500</v>
      </c>
      <c r="Q41" s="524">
        <v>3550</v>
      </c>
      <c r="R41" s="414">
        <v>19</v>
      </c>
      <c r="S41" s="1">
        <v>1623</v>
      </c>
      <c r="T41" s="297">
        <v>1631</v>
      </c>
      <c r="U41" s="561">
        <v>1944</v>
      </c>
      <c r="W41" s="243">
        <v>29</v>
      </c>
      <c r="X41" s="1">
        <v>1620</v>
      </c>
      <c r="Y41" s="1">
        <v>2044</v>
      </c>
      <c r="Z41" s="395"/>
    </row>
    <row r="42" spans="1:26" x14ac:dyDescent="0.4">
      <c r="A42" s="530" t="s">
        <v>193</v>
      </c>
      <c r="B42" s="518">
        <v>0</v>
      </c>
      <c r="C42" s="519">
        <v>0</v>
      </c>
      <c r="D42" s="519">
        <v>-538</v>
      </c>
      <c r="E42" s="520">
        <v>-588</v>
      </c>
      <c r="F42" s="519">
        <v>-137</v>
      </c>
      <c r="G42" s="521">
        <v>-187</v>
      </c>
      <c r="H42" s="521">
        <v>-325</v>
      </c>
      <c r="I42" s="521">
        <v>-375</v>
      </c>
      <c r="J42" s="518">
        <v>-137</v>
      </c>
      <c r="K42" s="521">
        <v>-187</v>
      </c>
      <c r="L42" s="521">
        <v>-325</v>
      </c>
      <c r="M42" s="520">
        <v>-375</v>
      </c>
      <c r="N42" s="522">
        <v>-138</v>
      </c>
      <c r="O42" s="519">
        <v>-563</v>
      </c>
      <c r="P42" s="523">
        <v>-775</v>
      </c>
      <c r="Q42" s="524">
        <v>-1175</v>
      </c>
      <c r="R42" s="522">
        <v>-605</v>
      </c>
      <c r="S42" s="521">
        <v>-3058</v>
      </c>
      <c r="T42" s="523">
        <v>-3065</v>
      </c>
      <c r="U42" s="520">
        <v>-3166</v>
      </c>
      <c r="V42" s="519"/>
      <c r="W42" s="518">
        <v>-29</v>
      </c>
      <c r="X42" s="519">
        <v>-1245</v>
      </c>
      <c r="Y42" s="519">
        <v>-1610</v>
      </c>
      <c r="Z42" s="395"/>
    </row>
    <row r="43" spans="1:26" x14ac:dyDescent="0.4">
      <c r="A43" s="530" t="s">
        <v>194</v>
      </c>
      <c r="B43" s="518">
        <v>-105.02800000000001</v>
      </c>
      <c r="C43" s="519">
        <v>-114.988</v>
      </c>
      <c r="D43" s="519">
        <v>-173</v>
      </c>
      <c r="E43" s="520">
        <v>-284</v>
      </c>
      <c r="F43" s="519">
        <v>-58</v>
      </c>
      <c r="G43" s="521">
        <v>-134</v>
      </c>
      <c r="H43" s="521">
        <v>-207</v>
      </c>
      <c r="I43" s="521">
        <v>-379</v>
      </c>
      <c r="J43" s="518">
        <v>-68</v>
      </c>
      <c r="K43" s="521">
        <v>-146</v>
      </c>
      <c r="L43" s="521">
        <v>-258</v>
      </c>
      <c r="M43" s="520">
        <v>-451</v>
      </c>
      <c r="N43" s="522">
        <v>-87</v>
      </c>
      <c r="O43" s="519">
        <v>-182</v>
      </c>
      <c r="P43" s="523">
        <v>-287</v>
      </c>
      <c r="Q43" s="524">
        <v>-485</v>
      </c>
      <c r="R43" s="522">
        <v>-266</v>
      </c>
      <c r="S43" s="521">
        <f>-493-1</f>
        <v>-494</v>
      </c>
      <c r="T43" s="523">
        <v>-810</v>
      </c>
      <c r="U43" s="520">
        <f>-1614*0-1067</f>
        <v>-1067</v>
      </c>
      <c r="V43" s="519"/>
      <c r="W43" s="518">
        <v>-248</v>
      </c>
      <c r="X43" s="519">
        <v>-484</v>
      </c>
      <c r="Y43" s="519">
        <v>-694</v>
      </c>
      <c r="Z43" s="395"/>
    </row>
    <row r="44" spans="1:26" x14ac:dyDescent="0.4">
      <c r="A44" s="530" t="s">
        <v>195</v>
      </c>
      <c r="B44" s="541">
        <v>-54.868000000000002</v>
      </c>
      <c r="C44" s="542">
        <v>-116.748</v>
      </c>
      <c r="D44" s="542">
        <v>-173.61099999999999</v>
      </c>
      <c r="E44" s="543">
        <v>-228.536</v>
      </c>
      <c r="F44" s="542">
        <v>-61.131999999999998</v>
      </c>
      <c r="G44" s="544">
        <v>-124.788</v>
      </c>
      <c r="H44" s="544">
        <v>-184.34</v>
      </c>
      <c r="I44" s="544">
        <v>-246.989</v>
      </c>
      <c r="J44" s="541">
        <v>-55.17</v>
      </c>
      <c r="K44" s="544">
        <v>-105.47799999999999</v>
      </c>
      <c r="L44" s="544">
        <v>-118.014</v>
      </c>
      <c r="M44" s="520">
        <v>-153</v>
      </c>
      <c r="N44" s="522">
        <v>-40.365000000000002</v>
      </c>
      <c r="O44" s="521">
        <v>-77.093999999999994</v>
      </c>
      <c r="P44" s="523">
        <v>-122.89</v>
      </c>
      <c r="Q44" s="540">
        <v>-258</v>
      </c>
      <c r="R44" s="522">
        <v>-157</v>
      </c>
      <c r="S44" s="521">
        <v>-290</v>
      </c>
      <c r="T44" s="523">
        <v>-347</v>
      </c>
      <c r="U44" s="520">
        <f>-78*0-625</f>
        <v>-625</v>
      </c>
      <c r="V44" s="519"/>
      <c r="W44" s="518">
        <v>-122</v>
      </c>
      <c r="X44" s="519">
        <v>-292</v>
      </c>
      <c r="Y44" s="519">
        <v>-430</v>
      </c>
      <c r="Z44" s="395"/>
    </row>
    <row r="45" spans="1:26" x14ac:dyDescent="0.4">
      <c r="A45" s="530" t="s">
        <v>196</v>
      </c>
      <c r="B45" s="518">
        <v>-373.2</v>
      </c>
      <c r="C45" s="519">
        <v>-707.52499999999998</v>
      </c>
      <c r="D45" s="519">
        <v>-1096.2750000000001</v>
      </c>
      <c r="E45" s="520">
        <v>-1446.15</v>
      </c>
      <c r="F45" s="519">
        <v>-342.1</v>
      </c>
      <c r="G45" s="521">
        <v>-668.65</v>
      </c>
      <c r="H45" s="521">
        <v>-956.32500000000005</v>
      </c>
      <c r="I45" s="521">
        <v>-1275.0999999999999</v>
      </c>
      <c r="J45" s="518">
        <v>-279.89999999999998</v>
      </c>
      <c r="K45" s="521">
        <v>-544.25</v>
      </c>
      <c r="L45" s="521">
        <v>-824.15</v>
      </c>
      <c r="M45" s="520">
        <v>-1135.1500000000001</v>
      </c>
      <c r="N45" s="522">
        <v>-303.22500000000002</v>
      </c>
      <c r="O45" s="519">
        <v>-528.70000000000005</v>
      </c>
      <c r="P45" s="523">
        <v>-746.4</v>
      </c>
      <c r="Q45" s="562">
        <v>-1011</v>
      </c>
      <c r="R45" s="522">
        <v>-364</v>
      </c>
      <c r="S45" s="521">
        <v>-739</v>
      </c>
      <c r="T45" s="523">
        <v>-1115</v>
      </c>
      <c r="U45" s="520">
        <v>-1502</v>
      </c>
      <c r="V45" s="519"/>
      <c r="W45" s="518">
        <v>-411</v>
      </c>
      <c r="X45" s="519">
        <v>-821</v>
      </c>
      <c r="Y45" s="519">
        <v>-1232</v>
      </c>
      <c r="Z45" s="395"/>
    </row>
    <row r="46" spans="1:26" x14ac:dyDescent="0.4">
      <c r="A46" s="530" t="s">
        <v>197</v>
      </c>
      <c r="B46" s="518">
        <v>0</v>
      </c>
      <c r="C46" s="519">
        <v>0</v>
      </c>
      <c r="D46" s="519">
        <v>0</v>
      </c>
      <c r="E46" s="520">
        <v>0</v>
      </c>
      <c r="F46" s="519">
        <v>0</v>
      </c>
      <c r="G46" s="521">
        <v>0</v>
      </c>
      <c r="H46" s="521">
        <v>0</v>
      </c>
      <c r="I46" s="521">
        <v>0</v>
      </c>
      <c r="J46" s="518">
        <v>0</v>
      </c>
      <c r="K46" s="521">
        <v>0</v>
      </c>
      <c r="L46" s="521">
        <v>0</v>
      </c>
      <c r="M46" s="520">
        <v>0</v>
      </c>
      <c r="N46" s="522">
        <v>0</v>
      </c>
      <c r="O46" s="519">
        <v>0</v>
      </c>
      <c r="P46" s="523">
        <v>0</v>
      </c>
      <c r="Q46" s="562">
        <v>0</v>
      </c>
      <c r="R46" s="522">
        <v>0</v>
      </c>
      <c r="S46" s="521">
        <v>-7</v>
      </c>
      <c r="T46" s="523">
        <v>-7</v>
      </c>
      <c r="U46" s="563">
        <v>-7</v>
      </c>
      <c r="V46" s="519"/>
      <c r="W46" s="518">
        <v>-7</v>
      </c>
      <c r="X46" s="519">
        <v>-7</v>
      </c>
      <c r="Y46" s="519">
        <v>-7</v>
      </c>
      <c r="Z46" s="395"/>
    </row>
    <row r="47" spans="1:26" x14ac:dyDescent="0.4">
      <c r="A47" s="509" t="s">
        <v>198</v>
      </c>
      <c r="B47" s="557">
        <f>SUM(B41:B46)</f>
        <v>-433.096</v>
      </c>
      <c r="C47" s="558">
        <f t="shared" ref="C47:Q47" si="2">SUM(C41:C46)</f>
        <v>-839.26099999999997</v>
      </c>
      <c r="D47" s="558">
        <f t="shared" si="2"/>
        <v>-980.88600000000008</v>
      </c>
      <c r="E47" s="559">
        <f t="shared" si="2"/>
        <v>-1546.6860000000001</v>
      </c>
      <c r="F47" s="564">
        <f t="shared" si="2"/>
        <v>-598.23199999999997</v>
      </c>
      <c r="G47" s="564">
        <f t="shared" si="2"/>
        <v>-1114.4380000000001</v>
      </c>
      <c r="H47" s="564">
        <f t="shared" si="2"/>
        <v>-1672.665</v>
      </c>
      <c r="I47" s="564">
        <f t="shared" si="2"/>
        <v>-2126.0889999999999</v>
      </c>
      <c r="J47" s="565">
        <f t="shared" si="2"/>
        <v>-540.06999999999994</v>
      </c>
      <c r="K47" s="564">
        <f t="shared" si="2"/>
        <v>-982.72800000000007</v>
      </c>
      <c r="L47" s="564">
        <f t="shared" si="2"/>
        <v>-1525.164</v>
      </c>
      <c r="M47" s="547">
        <f t="shared" si="2"/>
        <v>-2114.15</v>
      </c>
      <c r="N47" s="548">
        <f t="shared" si="2"/>
        <v>-418.59000000000003</v>
      </c>
      <c r="O47" s="545">
        <f t="shared" si="2"/>
        <v>-1000.7940000000001</v>
      </c>
      <c r="P47" s="549">
        <f t="shared" si="2"/>
        <v>-1431.29</v>
      </c>
      <c r="Q47" s="550">
        <f t="shared" si="2"/>
        <v>621</v>
      </c>
      <c r="R47" s="548">
        <f>SUM(R41:R46)</f>
        <v>-1373</v>
      </c>
      <c r="S47" s="545">
        <f>SUM(S41:S46)</f>
        <v>-2965</v>
      </c>
      <c r="T47" s="549">
        <f>SUM(T41:T46)</f>
        <v>-3713</v>
      </c>
      <c r="U47" s="566">
        <f>SUM(U41:U46)</f>
        <v>-4423</v>
      </c>
      <c r="V47" s="519"/>
      <c r="W47" s="546">
        <v>-788</v>
      </c>
      <c r="X47" s="545">
        <v>-1229</v>
      </c>
      <c r="Y47" s="545">
        <v>-1929</v>
      </c>
      <c r="Z47" s="556"/>
    </row>
    <row r="48" spans="1:26" x14ac:dyDescent="0.4">
      <c r="A48" s="509"/>
      <c r="B48" s="557"/>
      <c r="C48" s="558"/>
      <c r="D48" s="558"/>
      <c r="E48" s="559"/>
      <c r="F48" s="511"/>
      <c r="G48" s="513"/>
      <c r="H48" s="513"/>
      <c r="I48" s="513"/>
      <c r="J48" s="510"/>
      <c r="K48" s="513"/>
      <c r="L48" s="513"/>
      <c r="M48" s="395"/>
      <c r="N48" s="414"/>
      <c r="P48" s="297"/>
      <c r="Q48" s="529" t="s">
        <v>33</v>
      </c>
      <c r="R48" s="515"/>
      <c r="T48" s="297"/>
      <c r="U48" s="529"/>
      <c r="W48" s="243"/>
      <c r="Z48" s="395"/>
    </row>
    <row r="49" spans="1:26" x14ac:dyDescent="0.4">
      <c r="A49" s="509" t="s">
        <v>199</v>
      </c>
      <c r="B49" s="510">
        <f t="shared" ref="B49:Q49" si="3">B24+B37+B47</f>
        <v>-189.34500000000031</v>
      </c>
      <c r="C49" s="511">
        <f t="shared" si="3"/>
        <v>-64.180999999999813</v>
      </c>
      <c r="D49" s="511">
        <f t="shared" si="3"/>
        <v>315.81600000000014</v>
      </c>
      <c r="E49" s="512">
        <f t="shared" si="3"/>
        <v>24.069000000000869</v>
      </c>
      <c r="F49" s="511">
        <f t="shared" si="3"/>
        <v>-151.52961101999995</v>
      </c>
      <c r="G49" s="513">
        <f t="shared" si="3"/>
        <v>60.946000000000367</v>
      </c>
      <c r="H49" s="513">
        <f t="shared" si="3"/>
        <v>-93.908999999999423</v>
      </c>
      <c r="I49" s="513">
        <f t="shared" si="3"/>
        <v>-155.54399999999941</v>
      </c>
      <c r="J49" s="510">
        <f t="shared" si="3"/>
        <v>-85.540359999999964</v>
      </c>
      <c r="K49" s="513">
        <f t="shared" si="3"/>
        <v>100.26299999999992</v>
      </c>
      <c r="L49" s="513">
        <f t="shared" si="3"/>
        <v>287.33200000000033</v>
      </c>
      <c r="M49" s="520">
        <f t="shared" si="3"/>
        <v>-99.158000000000584</v>
      </c>
      <c r="N49" s="522">
        <f t="shared" si="3"/>
        <v>-23.305000000000121</v>
      </c>
      <c r="O49" s="519">
        <f t="shared" si="3"/>
        <v>-67.308000000000106</v>
      </c>
      <c r="P49" s="523">
        <f t="shared" si="3"/>
        <v>-19.136999999999716</v>
      </c>
      <c r="Q49" s="524">
        <f t="shared" si="3"/>
        <v>1016</v>
      </c>
      <c r="R49" s="518">
        <f>R23+R37+R47</f>
        <v>-1647</v>
      </c>
      <c r="S49" s="519">
        <f>S23+S37+S47</f>
        <v>-3623</v>
      </c>
      <c r="T49" s="523">
        <v>-502</v>
      </c>
      <c r="U49" s="567">
        <v>-825</v>
      </c>
      <c r="V49" s="519"/>
      <c r="W49" s="518">
        <v>-127</v>
      </c>
      <c r="X49" s="519">
        <v>-147</v>
      </c>
      <c r="Y49" s="519">
        <v>44</v>
      </c>
      <c r="Z49" s="395"/>
    </row>
    <row r="50" spans="1:26" x14ac:dyDescent="0.4">
      <c r="A50" s="530" t="s">
        <v>200</v>
      </c>
      <c r="B50" s="510">
        <v>7.2999999999999995E-2</v>
      </c>
      <c r="C50" s="511">
        <v>0.28999999999999998</v>
      </c>
      <c r="D50" s="511">
        <v>0.312</v>
      </c>
      <c r="E50" s="512">
        <v>0.35199999999999998</v>
      </c>
      <c r="F50" s="511">
        <v>0.91900000000000004</v>
      </c>
      <c r="G50" s="513">
        <v>0.92900000000000005</v>
      </c>
      <c r="H50" s="513">
        <v>0.99199999999999999</v>
      </c>
      <c r="I50" s="513">
        <v>1.103</v>
      </c>
      <c r="J50" s="510">
        <v>0</v>
      </c>
      <c r="K50" s="513">
        <v>0</v>
      </c>
      <c r="L50" s="513">
        <v>0.3</v>
      </c>
      <c r="M50" s="520">
        <v>0.63400000000000001</v>
      </c>
      <c r="N50" s="522">
        <v>0.124</v>
      </c>
      <c r="O50" s="519">
        <v>0.27800000000000002</v>
      </c>
      <c r="P50" s="523">
        <v>0.17599999999999999</v>
      </c>
      <c r="Q50" s="531">
        <v>0</v>
      </c>
      <c r="R50" s="518">
        <v>1</v>
      </c>
      <c r="S50" s="519">
        <v>1</v>
      </c>
      <c r="T50" s="523">
        <v>1</v>
      </c>
      <c r="U50" s="567">
        <v>1</v>
      </c>
      <c r="V50" s="519"/>
      <c r="W50" s="518">
        <v>-1</v>
      </c>
      <c r="X50" s="519">
        <v>-2</v>
      </c>
      <c r="Y50" s="519">
        <v>-1</v>
      </c>
      <c r="Z50" s="395"/>
    </row>
    <row r="51" spans="1:26" x14ac:dyDescent="0.4">
      <c r="A51" s="530" t="s">
        <v>201</v>
      </c>
      <c r="B51" s="510"/>
      <c r="C51" s="511"/>
      <c r="D51" s="511"/>
      <c r="E51" s="512"/>
      <c r="F51" s="511"/>
      <c r="G51" s="513"/>
      <c r="H51" s="513"/>
      <c r="I51" s="513"/>
      <c r="J51" s="510"/>
      <c r="K51" s="513"/>
      <c r="L51" s="513"/>
      <c r="M51" s="520"/>
      <c r="N51" s="522"/>
      <c r="O51" s="519"/>
      <c r="P51" s="523"/>
      <c r="Q51" s="531">
        <v>-3</v>
      </c>
      <c r="R51" s="518">
        <v>-2</v>
      </c>
      <c r="S51" s="519">
        <v>0</v>
      </c>
      <c r="T51" s="523">
        <v>0</v>
      </c>
      <c r="U51" s="567">
        <v>0</v>
      </c>
      <c r="V51" s="519"/>
      <c r="W51" s="518">
        <v>-14</v>
      </c>
      <c r="X51" s="519">
        <v>-2</v>
      </c>
      <c r="Y51" s="519">
        <v>-1</v>
      </c>
      <c r="Z51" s="395"/>
    </row>
    <row r="52" spans="1:26" x14ac:dyDescent="0.4">
      <c r="A52" s="509" t="s">
        <v>202</v>
      </c>
      <c r="B52" s="510">
        <v>433.11799999999999</v>
      </c>
      <c r="C52" s="511">
        <v>433.11799999999999</v>
      </c>
      <c r="D52" s="511">
        <v>433.11799999999999</v>
      </c>
      <c r="E52" s="512">
        <v>433.11799999999999</v>
      </c>
      <c r="F52" s="511">
        <v>457.71600000000097</v>
      </c>
      <c r="G52" s="513">
        <v>457.71600000000097</v>
      </c>
      <c r="H52" s="513">
        <v>457.71600000000097</v>
      </c>
      <c r="I52" s="513">
        <v>457.71600000000097</v>
      </c>
      <c r="J52" s="510">
        <v>302.853000000002</v>
      </c>
      <c r="K52" s="513">
        <v>302.853000000002</v>
      </c>
      <c r="L52" s="513">
        <v>302.853000000002</v>
      </c>
      <c r="M52" s="520">
        <v>302.85300000000001</v>
      </c>
      <c r="N52" s="522">
        <v>204.52699999999999</v>
      </c>
      <c r="O52" s="519">
        <v>204.52699999999999</v>
      </c>
      <c r="P52" s="523">
        <v>204.52699999999999</v>
      </c>
      <c r="Q52" s="531">
        <v>205</v>
      </c>
      <c r="R52" s="518">
        <v>1218</v>
      </c>
      <c r="S52" s="519">
        <v>1218</v>
      </c>
      <c r="T52" s="523">
        <v>1218</v>
      </c>
      <c r="U52" s="567">
        <v>1218</v>
      </c>
      <c r="V52" s="519"/>
      <c r="W52" s="518">
        <v>394</v>
      </c>
      <c r="X52" s="519">
        <v>394</v>
      </c>
      <c r="Y52" s="519">
        <v>394</v>
      </c>
      <c r="Z52" s="395"/>
    </row>
    <row r="53" spans="1:26" ht="16.5" thickBot="1" x14ac:dyDescent="0.45">
      <c r="A53" s="509" t="s">
        <v>203</v>
      </c>
      <c r="B53" s="568">
        <f t="shared" ref="B53:M53" si="4">SUM(B49:B52)</f>
        <v>243.84599999999969</v>
      </c>
      <c r="C53" s="569">
        <f t="shared" si="4"/>
        <v>369.2270000000002</v>
      </c>
      <c r="D53" s="569">
        <f t="shared" si="4"/>
        <v>749.24600000000009</v>
      </c>
      <c r="E53" s="570">
        <f t="shared" si="4"/>
        <v>457.53900000000084</v>
      </c>
      <c r="F53" s="569">
        <f t="shared" si="4"/>
        <v>307.10538898000107</v>
      </c>
      <c r="G53" s="569">
        <f t="shared" si="4"/>
        <v>519.59100000000137</v>
      </c>
      <c r="H53" s="569">
        <f t="shared" si="4"/>
        <v>364.79900000000157</v>
      </c>
      <c r="I53" s="569">
        <f t="shared" si="4"/>
        <v>303.27500000000157</v>
      </c>
      <c r="J53" s="568">
        <f t="shared" si="4"/>
        <v>217.31264000000203</v>
      </c>
      <c r="K53" s="569">
        <f t="shared" si="4"/>
        <v>403.11600000000192</v>
      </c>
      <c r="L53" s="569">
        <f t="shared" si="4"/>
        <v>590.4850000000024</v>
      </c>
      <c r="M53" s="571">
        <f t="shared" si="4"/>
        <v>204.32899999999944</v>
      </c>
      <c r="N53" s="572">
        <f t="shared" ref="N53:Q53" si="5">SUM(N49:N52)</f>
        <v>181.34599999999986</v>
      </c>
      <c r="O53" s="573">
        <f t="shared" si="5"/>
        <v>137.4969999999999</v>
      </c>
      <c r="P53" s="574">
        <f t="shared" si="5"/>
        <v>185.56600000000026</v>
      </c>
      <c r="Q53" s="575">
        <f t="shared" si="5"/>
        <v>1218</v>
      </c>
      <c r="R53" s="576">
        <f>SUM(R49:R52)</f>
        <v>-430</v>
      </c>
      <c r="S53" s="573">
        <f>SUM(S49:S52)</f>
        <v>-2404</v>
      </c>
      <c r="T53" s="574">
        <f>SUM(T49:T52)</f>
        <v>717</v>
      </c>
      <c r="U53" s="577">
        <f>SUM(U49:U52)</f>
        <v>394</v>
      </c>
      <c r="V53" s="519"/>
      <c r="W53" s="576">
        <v>252</v>
      </c>
      <c r="X53" s="573">
        <v>243</v>
      </c>
      <c r="Y53" s="573">
        <v>436</v>
      </c>
      <c r="Z53" s="578"/>
    </row>
    <row r="54" spans="1:26" ht="16.5" thickTop="1" x14ac:dyDescent="0.4">
      <c r="A54" s="276"/>
      <c r="B54" s="579"/>
      <c r="C54" s="580"/>
      <c r="D54" s="580"/>
      <c r="E54" s="581"/>
      <c r="F54" s="526"/>
      <c r="G54" s="526"/>
      <c r="H54" s="526"/>
      <c r="I54" s="526"/>
      <c r="J54" s="276"/>
      <c r="K54" s="526"/>
      <c r="L54" s="526"/>
      <c r="M54" s="527"/>
      <c r="N54" s="582"/>
      <c r="O54" s="583"/>
      <c r="P54" s="584"/>
      <c r="Q54" s="585"/>
      <c r="R54" s="276"/>
      <c r="S54" s="526"/>
      <c r="T54" s="586"/>
      <c r="U54" s="587"/>
      <c r="W54" s="579"/>
      <c r="X54" s="526"/>
      <c r="Y54" s="526"/>
      <c r="Z54" s="527"/>
    </row>
    <row r="55" spans="1:26" x14ac:dyDescent="0.4">
      <c r="A55" s="167" t="s">
        <v>149</v>
      </c>
      <c r="T55" s="297"/>
    </row>
    <row r="63" spans="1:26" x14ac:dyDescent="0.4"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26" x14ac:dyDescent="0.4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spans="2:13" x14ac:dyDescent="0.4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</sheetData>
  <mergeCells count="6">
    <mergeCell ref="W1:Z1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ead07ce-019c-4fbf-ab86-ed7b5468324a}" enabled="1" method="Standard" siteId="{bf048976-7110-4e87-96f3-c6744908b8b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P&amp;L_OLD</vt:lpstr>
      <vt:lpstr>P&amp;L_NEW</vt:lpstr>
      <vt:lpstr>Operational KPIs_OLD</vt:lpstr>
      <vt:lpstr>Operational KPIs_NEW</vt:lpstr>
      <vt:lpstr>BS</vt:lpstr>
      <vt:lpstr>SOCF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Hazman Faiz Bin Sulaiman</dc:creator>
  <cp:lastModifiedBy>Hazman Faiz Bin Sulaiman</cp:lastModifiedBy>
  <dcterms:created xsi:type="dcterms:W3CDTF">2024-11-18T01:51:32Z</dcterms:created>
  <dcterms:modified xsi:type="dcterms:W3CDTF">2024-11-21T06:20:55Z</dcterms:modified>
</cp:coreProperties>
</file>